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60" windowWidth="19035" windowHeight="7335"/>
  </bookViews>
  <sheets>
    <sheet name="01.07.2020" sheetId="1" r:id="rId1"/>
  </sheets>
  <definedNames>
    <definedName name="_xlnm._FilterDatabase" localSheetId="0" hidden="1">'01.07.2020'!$B$1:$B$638</definedName>
    <definedName name="Z_01D82CCE_C892_44F2_8DBB_FC2B7072371A_.wvu.FilterData" localSheetId="0" hidden="1">'01.07.2020'!$B$1:$B$638</definedName>
    <definedName name="Z_03A70D9A_4868_40B9_AC6E_18576A698346_.wvu.FilterData" localSheetId="0" hidden="1">'01.07.2020'!$B$1:$B$448</definedName>
    <definedName name="Z_067E9488_154B_4833_9FE7_83F06C02CFF0_.wvu.FilterData" localSheetId="0" hidden="1">'01.07.2020'!$B$1:$B$453</definedName>
    <definedName name="Z_06B26DDB_CC40_4582_9FED_7515C9ED94A1_.wvu.FilterData" localSheetId="0" hidden="1">'01.07.2020'!$B$1:$B$453</definedName>
    <definedName name="Z_0A79DAF8_F5B0_4F72_9A49_22B44602187E_.wvu.FilterData" localSheetId="0" hidden="1">'01.07.2020'!$B$1:$B$453</definedName>
    <definedName name="Z_1089140B_E957_4B3E_BF2D_58E6B5F9500A_.wvu.FilterData" localSheetId="0" hidden="1">'01.07.2020'!$B$1:$B$448</definedName>
    <definedName name="Z_1089140B_E957_4B3E_BF2D_58E6B5F9500A_.wvu.PrintTitles" localSheetId="0" hidden="1">'01.07.2020'!$5:$5</definedName>
    <definedName name="Z_11F43CEF_C670_4667_9449_A1DCE9298FB4_.wvu.FilterData" localSheetId="0" hidden="1">'01.07.2020'!$B$1:$B$638</definedName>
    <definedName name="Z_18AB2A15_2330_4ED4_8BAC_5B01C7C9F4AF_.wvu.FilterData" localSheetId="0" hidden="1">'01.07.2020'!$B$1:$B$638</definedName>
    <definedName name="Z_1CDF49FD_9C02_439E_95C5_F3B97C73E7F1_.wvu.FilterData" localSheetId="0" hidden="1">'01.07.2020'!$B$1:$B$448</definedName>
    <definedName name="Z_1F8E88C4_FC8E_44AC_83A6_D63FD502009A_.wvu.FilterData" localSheetId="0" hidden="1">'01.07.2020'!$B$1:$B$448</definedName>
    <definedName name="Z_245C80F8_456A_4769_BC79_4B20EC553C0C_.wvu.FilterData" localSheetId="0" hidden="1">'01.07.2020'!$B$1:$B$453</definedName>
    <definedName name="Z_245C80F8_456A_4769_BC79_4B20EC553C0C_.wvu.PrintTitles" localSheetId="0" hidden="1">'01.07.2020'!$5:$5</definedName>
    <definedName name="Z_245C80F8_456A_4769_BC79_4B20EC553C0C_.wvu.Rows" localSheetId="0" hidden="1">'01.07.2020'!#REF!</definedName>
    <definedName name="Z_2DBADFEA_07D2_4B13_8E48_97B61F5E9861_.wvu.FilterData" localSheetId="0" hidden="1">'01.07.2020'!$B$1:$B$638</definedName>
    <definedName name="Z_2E7039EA_07A4_4251_8243_4172EB5D1B54_.wvu.PrintTitles" localSheetId="0" hidden="1">'01.07.2020'!$5:$5</definedName>
    <definedName name="Z_325868B1_F6EE_4EF3_9C93_E27B1E6236C5_.wvu.FilterData" localSheetId="0" hidden="1">'01.07.2020'!$B$1:$B$638</definedName>
    <definedName name="Z_32D4E3FB_6F09_46B7_81F3_DD248E034841_.wvu.FilterData" localSheetId="0" hidden="1">'01.07.2020'!$B$1:$B$638</definedName>
    <definedName name="Z_334BF45F_0DEC_4F7A_9C29_1AABCA939E6B_.wvu.FilterData" localSheetId="0" hidden="1">'01.07.2020'!$B$1:$B$638</definedName>
    <definedName name="Z_34749E59_8F8D_42FC_B3DF_63E9128F1B9E_.wvu.FilterData" localSheetId="0" hidden="1">'01.07.2020'!$B$1:$B$448</definedName>
    <definedName name="Z_3BE6DBD3_4953_4166_B681_98FF93E77E37_.wvu.FilterData" localSheetId="0" hidden="1">'01.07.2020'!$B$1:$B$638</definedName>
    <definedName name="Z_3BE919C3_C56E_4F57_A83D_715A2402E211_.wvu.FilterData" localSheetId="0" hidden="1">'01.07.2020'!$B$1:$B$448</definedName>
    <definedName name="Z_3BE919C3_C56E_4F57_A83D_715A2402E211_.wvu.PrintTitles" localSheetId="0" hidden="1">'01.07.2020'!$5:$5</definedName>
    <definedName name="Z_4039F14A_4C8D_414E_97A5_CD015A3F1E4B_.wvu.FilterData" localSheetId="0" hidden="1">'01.07.2020'!$B$1:$B$638</definedName>
    <definedName name="Z_41B7179F_5FBC_405B_9FD0_FF5178801B58_.wvu.FilterData" localSheetId="0" hidden="1">'01.07.2020'!$B$1:$B$638</definedName>
    <definedName name="Z_47F2138E_7DE5_4612_A195_6FDE429AFF47_.wvu.FilterData" localSheetId="0" hidden="1">'01.07.2020'!$B$1:$B$448</definedName>
    <definedName name="Z_49825CD6_2A8B_43B2_A73E_9C6F80932170_.wvu.FilterData" localSheetId="0" hidden="1">'01.07.2020'!$B$1:$B$638</definedName>
    <definedName name="Z_49825CD6_2A8B_43B2_A73E_9C6F80932170_.wvu.PrintTitles" localSheetId="0" hidden="1">'01.07.2020'!$5:$5</definedName>
    <definedName name="Z_505F683D_2A2D_41E0_B9C0_E19D4DFF6AB6_.wvu.FilterData" localSheetId="0" hidden="1">'01.07.2020'!$B$1:$B$638</definedName>
    <definedName name="Z_53C4429C_1F9F_40A6_A015_B2A2E399284D_.wvu.FilterData" localSheetId="0" hidden="1">'01.07.2020'!$B$1:$B$448</definedName>
    <definedName name="Z_582E2861_323F_43B9_8FCE_876253F5E775_.wvu.FilterData" localSheetId="0" hidden="1">'01.07.2020'!$B$1:$B$638</definedName>
    <definedName name="Z_5BB113FE_6DD0_49CC_9392_D4FE473FE839_.wvu.FilterData" localSheetId="0" hidden="1">'01.07.2020'!$B$1:$B$453</definedName>
    <definedName name="Z_5BB113FE_6DD0_49CC_9392_D4FE473FE839_.wvu.PrintTitles" localSheetId="0" hidden="1">'01.07.2020'!$5:$5</definedName>
    <definedName name="Z_5BB113FE_6DD0_49CC_9392_D4FE473FE839_.wvu.Rows" localSheetId="0" hidden="1">'01.07.2020'!#REF!</definedName>
    <definedName name="Z_5C0F2D91_D152_4457_ACB4_9B5AE247AB38_.wvu.FilterData" localSheetId="0" hidden="1">'01.07.2020'!$B$1:$B$453</definedName>
    <definedName name="Z_618E07ED_5DB3_4236_8B42_BA284B949635_.wvu.FilterData" localSheetId="0" hidden="1">'01.07.2020'!$B$1:$B$638</definedName>
    <definedName name="Z_61DB368B_F2FB_48F1_87E1_6B9760BA050C_.wvu.FilterData" localSheetId="0" hidden="1">'01.07.2020'!$B$1:$B$453</definedName>
    <definedName name="Z_620233AA_DDD5_401A_A4BB_7ACC065D83ED_.wvu.FilterData" localSheetId="0" hidden="1">'01.07.2020'!$B$1:$B$638</definedName>
    <definedName name="Z_641E2932_60E0_4E65_86CA_E6561F5453E2_.wvu.PrintTitles" localSheetId="0" hidden="1">'01.07.2020'!$5:$5</definedName>
    <definedName name="Z_643BFCE1_6515_40C2_9650_0C98935686BE_.wvu.FilterData" localSheetId="0" hidden="1">'01.07.2020'!$B$1:$B$638</definedName>
    <definedName name="Z_65B22993_E9DB_4616_A88D_3874017FF32A_.wvu.FilterData" localSheetId="0" hidden="1">'01.07.2020'!$B$1:$B$448</definedName>
    <definedName name="Z_65B22993_E9DB_4616_A88D_3874017FF32A_.wvu.PrintTitles" localSheetId="0" hidden="1">'01.07.2020'!$5:$5</definedName>
    <definedName name="Z_6864894A_CAC0_46C0_9EDA_81D440B33CA2_.wvu.PrintTitles" localSheetId="0" hidden="1">'01.07.2020'!$5:$5</definedName>
    <definedName name="Z_698DE5D3_6324_41C6_A930_54823315DDDC_.wvu.FilterData" localSheetId="0" hidden="1">'01.07.2020'!$B$1:$B$638</definedName>
    <definedName name="Z_6B308BB2_5E97_4BA4_B584_1687E47DC1B1_.wvu.FilterData" localSheetId="0" hidden="1">'01.07.2020'!$B$1:$B$638</definedName>
    <definedName name="Z_6B308BB2_5E97_4BA4_B584_1687E47DC1B1_.wvu.PrintTitles" localSheetId="0" hidden="1">'01.07.2020'!$5:$5</definedName>
    <definedName name="Z_71923201_4F58_45C1_B71B_40614F187DA9_.wvu.FilterData" localSheetId="0" hidden="1">'01.07.2020'!$B$1:$B$448</definedName>
    <definedName name="Z_7733117E_BB8F_4BAB_A42B_E58ACA8F9DBF_.wvu.FilterData" localSheetId="0" hidden="1">'01.07.2020'!$B$1:$B$448</definedName>
    <definedName name="Z_7BC324EE_07C8_4770_AD7C_AEB7E2A19937_.wvu.Cols" localSheetId="0" hidden="1">'01.07.2020'!#REF!</definedName>
    <definedName name="Z_7BC324EE_07C8_4770_AD7C_AEB7E2A19937_.wvu.FilterData" localSheetId="0" hidden="1">'01.07.2020'!$B$1:$B$453</definedName>
    <definedName name="Z_7BC324EE_07C8_4770_AD7C_AEB7E2A19937_.wvu.PrintTitles" localSheetId="0" hidden="1">'01.07.2020'!$5:$5</definedName>
    <definedName name="Z_7DDBE761_1232_4562_A9D2_0BCCFA3D5AE2_.wvu.FilterData" localSheetId="0" hidden="1">'01.07.2020'!$B$1:$B$448</definedName>
    <definedName name="Z_7DF855F2_FDF0_4EE4_9BEC_2B91E39002D5_.wvu.FilterData" localSheetId="0" hidden="1">'01.07.2020'!$B$1:$B$638</definedName>
    <definedName name="Z_80497779_4630_4B52_BEB7_575C620520B3_.wvu.FilterData" localSheetId="0" hidden="1">'01.07.2020'!$B$1:$B$638</definedName>
    <definedName name="Z_86D8CA11_8CDA_4932_9699_E4AC205DC145_.wvu.FilterData" localSheetId="0" hidden="1">'01.07.2020'!$B$1:$B$638</definedName>
    <definedName name="Z_8C3BA119_A707_42F8_BE65_CDF587C721A8_.wvu.FilterData" localSheetId="0" hidden="1">'01.07.2020'!$B$1:$B$638</definedName>
    <definedName name="Z_8C3BA119_A707_42F8_BE65_CDF587C721A8_.wvu.PrintTitles" localSheetId="0" hidden="1">'01.07.2020'!$5:$5</definedName>
    <definedName name="Z_92282AFC_3882_4E00_9BB5_8C3459CFEA27_.wvu.FilterData" localSheetId="0" hidden="1">'01.07.2020'!$B$1:$B$448</definedName>
    <definedName name="Z_99AD0C43_3BED_4DAC_9076_4E87BCA8DDF3_.wvu.FilterData" localSheetId="0" hidden="1">'01.07.2020'!$B$1:$B$448</definedName>
    <definedName name="Z_9A5004E2_3329_46E6_BA93_6BEED3E1138B_.wvu.FilterData" localSheetId="0" hidden="1">'01.07.2020'!$B$1:$B$638</definedName>
    <definedName name="Z_A98CE7EF_1820_4D9A_BC5A_94B2A5B65657_.wvu.FilterData" localSheetId="0" hidden="1">'01.07.2020'!$B$1:$B$638</definedName>
    <definedName name="Z_BB359E96_C16A_4C8C_A79E_3B38F723FEE0_.wvu.FilterData" localSheetId="0" hidden="1">'01.07.2020'!$B$1:$B$638</definedName>
    <definedName name="Z_BB359E96_C16A_4C8C_A79E_3B38F723FEE0_.wvu.PrintTitles" localSheetId="0" hidden="1">'01.07.2020'!$5:$5</definedName>
    <definedName name="Z_BCBB5431_F2A6_4D99_B2AA_B77A49F09F38_.wvu.FilterData" localSheetId="0" hidden="1">'01.07.2020'!$B$1:$B$448</definedName>
    <definedName name="Z_BDEEB34A_24EC_4A21_83F8_60901D036465_.wvu.FilterData" localSheetId="0" hidden="1">'01.07.2020'!$B$1:$B$638</definedName>
    <definedName name="Z_C041FF63_0D8D_43C4_9D40_2C03877A864D_.wvu.FilterData" localSheetId="0" hidden="1">'01.07.2020'!$B$1:$B$453</definedName>
    <definedName name="Z_C041FF63_0D8D_43C4_9D40_2C03877A864D_.wvu.PrintTitles" localSheetId="0" hidden="1">'01.07.2020'!$5:$5</definedName>
    <definedName name="Z_C041FF63_0D8D_43C4_9D40_2C03877A864D_.wvu.Rows" localSheetId="0" hidden="1">'01.07.2020'!#REF!</definedName>
    <definedName name="Z_C0A5678F_1058_4043_AB54_F77E6B308065_.wvu.FilterData" localSheetId="0" hidden="1">'01.07.2020'!$B$1:$B$638</definedName>
    <definedName name="Z_C25C97B1_3383_43D4_B9A3_CFCBE0A554D8_.wvu.FilterData" localSheetId="0" hidden="1">'01.07.2020'!$B$1:$B$638</definedName>
    <definedName name="Z_C74E844E_814D_4129_B3F6_CD1F71DCA4EC_.wvu.PrintTitles" localSheetId="0" hidden="1">'01.07.2020'!$5:$5</definedName>
    <definedName name="Z_D6F74D2F_D741_4A7B_BFA4_B199D6BB5AD3_.wvu.FilterData" localSheetId="0" hidden="1">'01.07.2020'!$B$1:$B$448</definedName>
    <definedName name="Z_D9E24BC4_F59B_4277_A1E4_C6F160593F76_.wvu.FilterData" localSheetId="0" hidden="1">'01.07.2020'!$B$1:$B$453</definedName>
    <definedName name="Z_DAC83FC5_B102_4B96_BE8A_FB40C525E738_.wvu.FilterData" localSheetId="0" hidden="1">'01.07.2020'!$B$1:$B$638</definedName>
    <definedName name="Z_E2837D79_A0F5_45F7_AA5A_AD49331FFB78_.wvu.FilterData" localSheetId="0" hidden="1">'01.07.2020'!$B$1:$B$453</definedName>
    <definedName name="Z_E7646919_3AB4_405C_ACF6_6CD224659E5E_.wvu.FilterData" localSheetId="0" hidden="1">'01.07.2020'!$B$1:$B$638</definedName>
    <definedName name="Z_EB55444F_364E_47B4_B323_0545A80FA19D_.wvu.FilterData" localSheetId="0" hidden="1">'01.07.2020'!$B$1:$B$453</definedName>
    <definedName name="Z_EB55444F_364E_47B4_B323_0545A80FA19D_.wvu.PrintTitles" localSheetId="0" hidden="1">'01.07.2020'!$5:$5</definedName>
    <definedName name="Z_EB55444F_364E_47B4_B323_0545A80FA19D_.wvu.Rows" localSheetId="0" hidden="1">'01.07.2020'!#REF!</definedName>
    <definedName name="Z_F007715D_4B5E_423F_B097_6991D4CEC053_.wvu.FilterData" localSheetId="0" hidden="1">'01.07.2020'!$B$1:$B$638</definedName>
    <definedName name="Z_F4D5261B_942E_48AE_8AD1_806AABB06D21_.wvu.FilterData" localSheetId="0" hidden="1">'01.07.2020'!$B$1:$B$448</definedName>
    <definedName name="Z_F4D5261B_942E_48AE_8AD1_806AABB06D21_.wvu.PrintTitles" localSheetId="0" hidden="1">'01.07.2020'!$5:$5</definedName>
    <definedName name="Z_F4EC3BD3_AC43_4B11_90D8_9D9088850EE5_.wvu.FilterData" localSheetId="0" hidden="1">'01.07.2020'!$B$1:$B$453</definedName>
    <definedName name="Z_F4FF6A8E_02E5_4811_BC97_509F56906F1A_.wvu.FilterData" localSheetId="0" hidden="1">'01.07.2020'!$B$1:$B$448</definedName>
    <definedName name="Z_F5C67306_CF43_4AE3_8BC7_F2213528D85B_.wvu.FilterData" localSheetId="0" hidden="1">'01.07.2020'!$B$1:$B$453</definedName>
    <definedName name="Z_F9E23B80_6445_4854_989E_691C4E7FA631_.wvu.FilterData" localSheetId="0" hidden="1">'01.07.2020'!$B$1:$B$638</definedName>
  </definedNames>
  <calcPr calcId="144525"/>
  <customWorkbookViews>
    <customWorkbookView name="Ермакова М.В. - Личное представление" guid="{6B308BB2-5E97-4BA4-B584-1687E47DC1B1}" mergeInterval="0" personalView="1" maximized="1" windowWidth="1916" windowHeight="834" activeSheetId="1"/>
    <customWorkbookView name="Киселёва Е.А. - Личное представление" guid="{F007715D-4B5E-423F-B097-6991D4CEC053}" mergeInterval="0" personalView="1" maximized="1" xWindow="1" yWindow="1" windowWidth="1280" windowHeight="771" activeSheetId="1"/>
    <customWorkbookView name="Алесенко О.А. - Личное представление" guid="{7BC324EE-07C8-4770-AD7C-AEB7E2A19937}" mergeInterval="0" personalView="1" maximized="1" xWindow="1" yWindow="1" windowWidth="1920" windowHeight="850" activeSheetId="1"/>
    <customWorkbookView name="Басалина Т. Ю. - Личное представление" guid="{EB55444F-364E-47B4-B323-0545A80FA19D}" mergeInterval="0" personalView="1" maximized="1" xWindow="1" yWindow="1" windowWidth="1920" windowHeight="708" activeSheetId="1"/>
    <customWorkbookView name="lyapustina - Личное представление" guid="{65B22993-E9DB-4616-A88D-3874017FF32A}" mergeInterval="0" personalView="1" maximized="1" xWindow="1" yWindow="1" windowWidth="1920" windowHeight="850" activeSheetId="1"/>
    <customWorkbookView name="vyshkova - Личное представление" guid="{F4FF6A8E-02E5-4811-BC97-509F56906F1A}" mergeInterval="0" personalView="1" maximized="1" xWindow="1" yWindow="1" windowWidth="1799" windowHeight="786" activeSheetId="1"/>
    <customWorkbookView name="novic - Личное представление" guid="{F4D5261B-942E-48AE-8AD1-806AABB06D21}" mergeInterval="0" personalView="1" maximized="1" xWindow="1" yWindow="1" windowWidth="1920" windowHeight="850" activeSheetId="1" showComments="commIndAndComment"/>
    <customWorkbookView name="ivanov - Личное представление" guid="{C74E844E-814D-4129-B3F6-CD1F71DCA4EC}" mergeInterval="0" personalView="1" maximized="1" xWindow="1" yWindow="1" windowWidth="1280" windowHeight="790" activeSheetId="1"/>
    <customWorkbookView name="Курганская З.Л. - Личное представление" guid="{6864894A-CAC0-46C0-9EDA-81D440B33CA2}" mergeInterval="0" personalView="1" maximized="1" xWindow="1" yWindow="1" windowWidth="1440" windowHeight="666" activeSheetId="1"/>
    <customWorkbookView name="Garkusheva - Личное представление" guid="{641E2932-60E0-4E65-86CA-E6561F5453E2}" mergeInterval="0" personalView="1" maximized="1" xWindow="1" yWindow="1" windowWidth="1280" windowHeight="794" activeSheetId="1"/>
    <customWorkbookView name="fefelova - Личное представление" guid="{2E7039EA-07A4-4251-8243-4172EB5D1B54}" mergeInterval="0" personalView="1" maximized="1" xWindow="1" yWindow="1" windowWidth="1920" windowHeight="850" activeSheetId="1"/>
    <customWorkbookView name="Solodyagina - Личное представление" guid="{3BE919C3-C56E-4F57-A83D-715A2402E211}" mergeInterval="0" personalView="1" maximized="1" xWindow="1" yWindow="1" windowWidth="1280" windowHeight="794" activeSheetId="1"/>
    <customWorkbookView name="bogdashkina - Личное представление" guid="{1089140B-E957-4B3E-BF2D-58E6B5F9500A}" mergeInterval="0" personalView="1" maximized="1" xWindow="1" yWindow="1" windowWidth="1596" windowHeight="670" activeSheetId="1"/>
    <customWorkbookView name="noskova - Личное представление" guid="{0A79DAF8-F5B0-4F72-9A49-22B44602187E}" mergeInterval="0" personalView="1" maximized="1" windowWidth="1436" windowHeight="641" activeSheetId="1"/>
    <customWorkbookView name="horosozhenko - Личное представление" guid="{F5C67306-CF43-4AE3-8BC7-F2213528D85B}" mergeInterval="0" personalView="1" maximized="1" xWindow="1" yWindow="1" windowWidth="1920" windowHeight="850" activeSheetId="1"/>
    <customWorkbookView name="Махрова - Личное представление" guid="{5BB113FE-6DD0-49CC-9392-D4FE473FE839}" mergeInterval="0" personalView="1" maximized="1" windowWidth="1596" windowHeight="675" activeSheetId="1"/>
    <customWorkbookView name="Dozenko - Личное представление" guid="{C041FF63-0D8D-43C4-9D40-2C03877A864D}" mergeInterval="0" personalView="1" maximized="1" xWindow="1" yWindow="1" windowWidth="1920" windowHeight="850" activeSheetId="1"/>
    <customWorkbookView name="Носкова Г.А. - Личное представление" guid="{245C80F8-456A-4769-BC79-4B20EC553C0C}" mergeInterval="0" personalView="1" maximized="1" windowWidth="1436" windowHeight="675" activeSheetId="1"/>
    <customWorkbookView name="Гаркушева Н.В. - Личное представление" guid="{01D82CCE-C892-44F2-8DBB-FC2B7072371A}" mergeInterval="0" personalView="1" maximized="1" windowWidth="1276" windowHeight="798" activeSheetId="1"/>
    <customWorkbookView name="Шрамко - Личное представление" guid="{A98CE7EF-1820-4D9A-BC5A-94B2A5B65657}" mergeInterval="0" personalView="1" maximized="1" windowWidth="1916" windowHeight="725" activeSheetId="1"/>
    <customWorkbookView name="Бабицкая А.В. - Личное представление" guid="{49825CD6-2A8B-43B2-A73E-9C6F80932170}" mergeInterval="0" personalView="1" maximized="1" windowWidth="1676" windowHeight="691" activeSheetId="1"/>
    <customWorkbookView name="mirsanova - Личное представление" guid="{BB359E96-C16A-4C8C-A79E-3B38F723FEE0}" mergeInterval="0" personalView="1" maximized="1" xWindow="1" yWindow="1" windowWidth="1920" windowHeight="650" activeSheetId="1"/>
    <customWorkbookView name="Кожанова В. В. - Личное представление" guid="{8C3BA119-A707-42F8-BE65-CDF587C721A8}" mergeInterval="0" personalView="1" xWindow="15" yWindow="41" windowWidth="1568" windowHeight="566" activeSheetId="1"/>
    <customWorkbookView name="Доценко Н. А. - Личное представление" guid="{334BF45F-0DEC-4F7A-9C29-1AABCA939E6B}" mergeInterval="0" personalView="1" maximized="1" windowWidth="1916" windowHeight="854" activeSheetId="1"/>
    <customWorkbookView name="Ижевская - Личное представление" guid="{F9E23B80-6445-4854-989E-691C4E7FA631}" mergeInterval="0" personalView="1" maximized="1" xWindow="1" yWindow="1" windowWidth="1280" windowHeight="774" activeSheetId="1"/>
  </customWorkbookViews>
</workbook>
</file>

<file path=xl/calcChain.xml><?xml version="1.0" encoding="utf-8"?>
<calcChain xmlns="http://schemas.openxmlformats.org/spreadsheetml/2006/main">
  <c r="D504" i="1" l="1"/>
  <c r="F639" i="1" l="1"/>
  <c r="E16" i="1"/>
  <c r="F404" i="1"/>
  <c r="E406" i="1"/>
  <c r="D406" i="1"/>
  <c r="E403" i="1"/>
  <c r="D403" i="1"/>
  <c r="C20" i="1"/>
  <c r="F20" i="1"/>
  <c r="E88" i="1"/>
  <c r="D88" i="1"/>
  <c r="E87" i="1"/>
  <c r="D87" i="1"/>
  <c r="E81" i="1"/>
  <c r="D81" i="1"/>
  <c r="E84" i="1"/>
  <c r="D84" i="1"/>
  <c r="E79" i="1"/>
  <c r="D79" i="1"/>
  <c r="F79" i="1" s="1"/>
  <c r="C78" i="1"/>
  <c r="E80" i="1"/>
  <c r="D80" i="1"/>
  <c r="E82" i="1"/>
  <c r="D82" i="1"/>
  <c r="E83" i="1"/>
  <c r="D83" i="1"/>
  <c r="E85" i="1"/>
  <c r="D85" i="1"/>
  <c r="E86" i="1"/>
  <c r="D86" i="1"/>
  <c r="E77" i="1"/>
  <c r="D77" i="1"/>
  <c r="E76" i="1"/>
  <c r="D76" i="1"/>
  <c r="E226" i="1"/>
  <c r="D226" i="1"/>
  <c r="F86" i="1" l="1"/>
  <c r="F88" i="1"/>
  <c r="F83" i="1"/>
  <c r="F87" i="1"/>
  <c r="E78" i="1"/>
  <c r="D78" i="1"/>
  <c r="E167" i="1"/>
  <c r="E302" i="1"/>
  <c r="F293" i="1" l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8" i="1"/>
  <c r="F638" i="1" l="1"/>
  <c r="D637" i="1"/>
  <c r="E637" i="1"/>
  <c r="C637" i="1"/>
  <c r="F637" i="1" l="1"/>
  <c r="E601" i="1"/>
  <c r="F401" i="1" l="1"/>
  <c r="F400" i="1"/>
  <c r="E414" i="1"/>
  <c r="D414" i="1"/>
  <c r="D402" i="1" s="1"/>
  <c r="F370" i="1"/>
  <c r="F368" i="1"/>
  <c r="F367" i="1"/>
  <c r="F366" i="1"/>
  <c r="F365" i="1"/>
  <c r="E361" i="1"/>
  <c r="D361" i="1"/>
  <c r="F363" i="1"/>
  <c r="F362" i="1"/>
  <c r="F360" i="1"/>
  <c r="F359" i="1"/>
  <c r="F358" i="1"/>
  <c r="F357" i="1"/>
  <c r="E324" i="1"/>
  <c r="F340" i="1"/>
  <c r="F338" i="1"/>
  <c r="F337" i="1"/>
  <c r="F336" i="1"/>
  <c r="F335" i="1"/>
  <c r="F334" i="1"/>
  <c r="F332" i="1"/>
  <c r="F331" i="1"/>
  <c r="F330" i="1"/>
  <c r="F329" i="1"/>
  <c r="F328" i="1"/>
  <c r="F327" i="1"/>
  <c r="F326" i="1"/>
  <c r="F325" i="1"/>
  <c r="F351" i="1"/>
  <c r="F350" i="1"/>
  <c r="F349" i="1"/>
  <c r="F348" i="1"/>
  <c r="F347" i="1"/>
  <c r="F346" i="1"/>
  <c r="F345" i="1"/>
  <c r="F344" i="1"/>
  <c r="F343" i="1"/>
  <c r="F342" i="1"/>
  <c r="F372" i="1"/>
  <c r="F373" i="1"/>
  <c r="F374" i="1"/>
  <c r="F375" i="1"/>
  <c r="F376" i="1"/>
  <c r="F377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453" i="1"/>
  <c r="F452" i="1"/>
  <c r="F451" i="1"/>
  <c r="F450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7" i="1"/>
  <c r="F498" i="1"/>
  <c r="F499" i="1"/>
  <c r="F500" i="1"/>
  <c r="F501" i="1"/>
  <c r="F361" i="1" l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02" i="1"/>
  <c r="D18" i="1"/>
  <c r="D16" i="1" s="1"/>
  <c r="C17" i="1"/>
  <c r="F601" i="1" l="1"/>
  <c r="F579" i="1"/>
  <c r="F570" i="1"/>
  <c r="F448" i="1" l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1" i="1"/>
  <c r="F420" i="1"/>
  <c r="C14" i="1"/>
  <c r="E31" i="1"/>
  <c r="D31" i="1"/>
  <c r="F32" i="1"/>
  <c r="F30" i="1"/>
  <c r="F29" i="1"/>
  <c r="F27" i="1"/>
  <c r="F26" i="1"/>
  <c r="F24" i="1"/>
  <c r="F23" i="1"/>
  <c r="F22" i="1"/>
  <c r="F19" i="1"/>
  <c r="F18" i="1"/>
  <c r="F15" i="1"/>
  <c r="F13" i="1"/>
  <c r="F12" i="1"/>
  <c r="E11" i="1"/>
  <c r="D11" i="1"/>
  <c r="F10" i="1"/>
  <c r="F9" i="1"/>
  <c r="F7" i="1"/>
  <c r="C18" i="1"/>
  <c r="C31" i="1"/>
  <c r="C11" i="1"/>
  <c r="D302" i="1"/>
  <c r="C302" i="1"/>
  <c r="F31" i="1" l="1"/>
  <c r="F11" i="1"/>
  <c r="F17" i="1"/>
  <c r="C234" i="1"/>
  <c r="F631" i="1"/>
  <c r="F600" i="1"/>
  <c r="D595" i="1"/>
  <c r="E599" i="1"/>
  <c r="D599" i="1"/>
  <c r="C599" i="1"/>
  <c r="F599" i="1" l="1"/>
  <c r="F598" i="1"/>
  <c r="D597" i="1" l="1"/>
  <c r="C597" i="1"/>
  <c r="F596" i="1"/>
  <c r="D583" i="1"/>
  <c r="E583" i="1"/>
  <c r="C583" i="1"/>
  <c r="D515" i="1"/>
  <c r="E515" i="1"/>
  <c r="C515" i="1"/>
  <c r="E509" i="1"/>
  <c r="C509" i="1"/>
  <c r="D509" i="1"/>
  <c r="E506" i="1"/>
  <c r="E504" i="1" s="1"/>
  <c r="D506" i="1"/>
  <c r="C506" i="1"/>
  <c r="C504" i="1" s="1"/>
  <c r="D502" i="1"/>
  <c r="E502" i="1"/>
  <c r="C502" i="1"/>
  <c r="D459" i="1"/>
  <c r="E459" i="1"/>
  <c r="C459" i="1"/>
  <c r="D89" i="1"/>
  <c r="D356" i="1"/>
  <c r="D378" i="1"/>
  <c r="F378" i="1" s="1"/>
  <c r="D457" i="1"/>
  <c r="E457" i="1"/>
  <c r="C457" i="1"/>
  <c r="F458" i="1"/>
  <c r="F81" i="1"/>
  <c r="F459" i="1" l="1"/>
  <c r="C595" i="1"/>
  <c r="F595" i="1"/>
  <c r="F597" i="1"/>
  <c r="F515" i="1"/>
  <c r="F502" i="1"/>
  <c r="F509" i="1"/>
  <c r="F506" i="1"/>
  <c r="F504" i="1"/>
  <c r="F457" i="1"/>
  <c r="F80" i="1"/>
  <c r="F84" i="1" l="1"/>
  <c r="F82" i="1"/>
  <c r="F77" i="1"/>
  <c r="F76" i="1"/>
  <c r="E75" i="1"/>
  <c r="D75" i="1"/>
  <c r="C75" i="1"/>
  <c r="E47" i="1"/>
  <c r="D47" i="1"/>
  <c r="C47" i="1"/>
  <c r="F48" i="1"/>
  <c r="F47" i="1" s="1"/>
  <c r="F45" i="1"/>
  <c r="F44" i="1"/>
  <c r="F43" i="1"/>
  <c r="F42" i="1"/>
  <c r="F41" i="1"/>
  <c r="F39" i="1"/>
  <c r="F38" i="1"/>
  <c r="F37" i="1"/>
  <c r="F36" i="1"/>
  <c r="F35" i="1"/>
  <c r="F34" i="1"/>
  <c r="F40" i="1"/>
  <c r="E33" i="1"/>
  <c r="D33" i="1"/>
  <c r="C33" i="1"/>
  <c r="F85" i="1" l="1"/>
  <c r="F33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E49" i="1"/>
  <c r="D49" i="1"/>
  <c r="C49" i="1"/>
  <c r="F412" i="1"/>
  <c r="F413" i="1"/>
  <c r="F414" i="1"/>
  <c r="F415" i="1"/>
  <c r="F411" i="1"/>
  <c r="F403" i="1"/>
  <c r="F405" i="1"/>
  <c r="F418" i="1"/>
  <c r="F417" i="1"/>
  <c r="F455" i="1"/>
  <c r="F456" i="1"/>
  <c r="D454" i="1"/>
  <c r="E454" i="1"/>
  <c r="C454" i="1"/>
  <c r="F454" i="1" l="1"/>
  <c r="D449" i="1"/>
  <c r="E449" i="1"/>
  <c r="C449" i="1"/>
  <c r="D369" i="1"/>
  <c r="E369" i="1"/>
  <c r="C369" i="1"/>
  <c r="D364" i="1"/>
  <c r="E364" i="1"/>
  <c r="C364" i="1"/>
  <c r="F369" i="1" l="1"/>
  <c r="F449" i="1"/>
  <c r="C356" i="1"/>
  <c r="D399" i="1"/>
  <c r="F399" i="1" s="1"/>
  <c r="C399" i="1"/>
  <c r="D371" i="1"/>
  <c r="E371" i="1"/>
  <c r="C371" i="1"/>
  <c r="D341" i="1"/>
  <c r="E341" i="1"/>
  <c r="C341" i="1"/>
  <c r="E339" i="1"/>
  <c r="F339" i="1" s="1"/>
  <c r="E333" i="1"/>
  <c r="D333" i="1"/>
  <c r="F333" i="1" l="1"/>
  <c r="F341" i="1"/>
  <c r="D324" i="1"/>
  <c r="D322" i="1"/>
  <c r="E322" i="1"/>
  <c r="C167" i="1" l="1"/>
  <c r="E196" i="1" l="1"/>
  <c r="D196" i="1"/>
  <c r="C196" i="1"/>
  <c r="D183" i="1"/>
  <c r="D167" i="1"/>
  <c r="E280" i="1"/>
  <c r="D280" i="1"/>
  <c r="C280" i="1"/>
  <c r="E356" i="1"/>
  <c r="F356" i="1" s="1"/>
  <c r="F324" i="1"/>
  <c r="F196" i="1" l="1"/>
  <c r="E183" i="1"/>
  <c r="E14" i="1" l="1"/>
  <c r="D14" i="1"/>
  <c r="C16" i="1"/>
  <c r="F14" i="1" l="1"/>
  <c r="D234" i="1" l="1"/>
  <c r="E416" i="1" l="1"/>
  <c r="D416" i="1"/>
  <c r="F416" i="1" l="1"/>
  <c r="E402" i="1" l="1"/>
  <c r="C165" i="1" l="1"/>
  <c r="C162" i="1"/>
  <c r="C102" i="1"/>
  <c r="C93" i="1"/>
  <c r="C183" i="1"/>
  <c r="F167" i="1"/>
  <c r="F183" i="1" l="1"/>
  <c r="C419" i="1"/>
  <c r="E234" i="1"/>
  <c r="F280" i="1" l="1"/>
  <c r="F234" i="1"/>
  <c r="F49" i="1" l="1"/>
  <c r="F322" i="1"/>
  <c r="F364" i="1"/>
  <c r="F371" i="1"/>
  <c r="E162" i="1"/>
  <c r="F226" i="1" l="1"/>
  <c r="D419" i="1"/>
  <c r="E102" i="1"/>
  <c r="D102" i="1"/>
  <c r="E132" i="1"/>
  <c r="D132" i="1"/>
  <c r="E165" i="1"/>
  <c r="E93" i="1"/>
  <c r="D93" i="1"/>
  <c r="D165" i="1"/>
  <c r="D162" i="1"/>
  <c r="F162" i="1" s="1"/>
  <c r="D352" i="1"/>
  <c r="C28" i="1"/>
  <c r="E28" i="1"/>
  <c r="D28" i="1"/>
  <c r="C226" i="1"/>
  <c r="E25" i="1"/>
  <c r="D25" i="1"/>
  <c r="C25" i="1"/>
  <c r="C132" i="1"/>
  <c r="E6" i="1"/>
  <c r="D6" i="1"/>
  <c r="C6" i="1"/>
  <c r="E89" i="1"/>
  <c r="C89" i="1"/>
  <c r="F6" i="1" l="1"/>
  <c r="F28" i="1"/>
  <c r="E419" i="1"/>
  <c r="F132" i="1"/>
  <c r="F402" i="1"/>
  <c r="F93" i="1"/>
  <c r="F16" i="1"/>
  <c r="F25" i="1"/>
  <c r="F165" i="1"/>
  <c r="F102" i="1"/>
  <c r="F89" i="1"/>
  <c r="F419" i="1" l="1"/>
  <c r="E352" i="1"/>
  <c r="C352" i="1"/>
  <c r="F352" i="1" l="1"/>
  <c r="F583" i="1"/>
  <c r="F78" i="1"/>
</calcChain>
</file>

<file path=xl/sharedStrings.xml><?xml version="1.0" encoding="utf-8"?>
<sst xmlns="http://schemas.openxmlformats.org/spreadsheetml/2006/main" count="698" uniqueCount="222">
  <si>
    <t>МУНИЦИПАЛЬНОЕ ОБРАЗОВАНИЕ</t>
  </si>
  <si>
    <t>ПЕРВОНАЧАЛЬНЫЙ ЗАКОН О БЮДЖЕТЕ</t>
  </si>
  <si>
    <t>УТОЧНЕННАЯ РОСПИСЬ</t>
  </si>
  <si>
    <t>Тамбовский район</t>
  </si>
  <si>
    <t>ИТОГО:</t>
  </si>
  <si>
    <t>Ромненский район</t>
  </si>
  <si>
    <t>Свободненский район</t>
  </si>
  <si>
    <t>Октябрьский район</t>
  </si>
  <si>
    <t>Ивановский район</t>
  </si>
  <si>
    <t>Серышевский район</t>
  </si>
  <si>
    <t>Селемджинский район</t>
  </si>
  <si>
    <t>Мероприятия по переселению граждан из ветхого и аварийного жилья в зане Байкало-Амурской магистрали</t>
  </si>
  <si>
    <t>Капитальные вложения в объекты муниципальной собственности</t>
  </si>
  <si>
    <t>тыс.рублей</t>
  </si>
  <si>
    <t>Благовещенский район</t>
  </si>
  <si>
    <t>Сковородинский район</t>
  </si>
  <si>
    <t>Тындинский район</t>
  </si>
  <si>
    <t>г.Благовещенск</t>
  </si>
  <si>
    <t>г.Белогорск</t>
  </si>
  <si>
    <t xml:space="preserve">г.Зея </t>
  </si>
  <si>
    <t>г.Райчихинск</t>
  </si>
  <si>
    <t xml:space="preserve">г.Свободный </t>
  </si>
  <si>
    <t>г.Тында</t>
  </si>
  <si>
    <t>г.Шимановск</t>
  </si>
  <si>
    <t>п.г.т.Прогресс</t>
  </si>
  <si>
    <t>Архаринский район</t>
  </si>
  <si>
    <t>Бурейский район</t>
  </si>
  <si>
    <t>Завитинский район</t>
  </si>
  <si>
    <t>Зейский район</t>
  </si>
  <si>
    <t>Константиновский район</t>
  </si>
  <si>
    <t>Магдагачинский район</t>
  </si>
  <si>
    <t>Мазановский район</t>
  </si>
  <si>
    <t>Михайловский район</t>
  </si>
  <si>
    <t>Белогорский район</t>
  </si>
  <si>
    <t>пгт.Бурея</t>
  </si>
  <si>
    <t>город Сковородино</t>
  </si>
  <si>
    <t>НАИМЕНОВАНИЕ СУБСИДИИ</t>
  </si>
  <si>
    <t>Шимановский район</t>
  </si>
  <si>
    <t>г.Завитинск</t>
  </si>
  <si>
    <t>г.Зея</t>
  </si>
  <si>
    <t>г.Свободный</t>
  </si>
  <si>
    <t>п.Архара</t>
  </si>
  <si>
    <t>п.г.т. Бурея</t>
  </si>
  <si>
    <t>п.г.т. Ерофей-Павлович</t>
  </si>
  <si>
    <t>п.г.т. Магдагачи</t>
  </si>
  <si>
    <t>п.г.т. Новобурейский</t>
  </si>
  <si>
    <t>п.г.т. Прогресс</t>
  </si>
  <si>
    <t>п.г.т. Серышево</t>
  </si>
  <si>
    <t>п.г.т. Сиваки</t>
  </si>
  <si>
    <t>п.г.т. Талакан</t>
  </si>
  <si>
    <t>п.г.т. Ушумун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</si>
  <si>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</si>
  <si>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Развитие аппаратно-программного комплекса "Безопасный город"</t>
  </si>
  <si>
    <t>Город Благовещенск</t>
  </si>
  <si>
    <t>Город Белогорск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</si>
  <si>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</si>
  <si>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</si>
  <si>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ЗАТО Циолковский</t>
  </si>
  <si>
    <t>Расходы, направленные на модернизацию коммунальной инфраструктуры</t>
  </si>
  <si>
    <t>Мероприятия государственной программы Российской Федерации "Доступная среда" на 2011-2020 годы</t>
  </si>
  <si>
    <t>п.г.т. Экимчан</t>
  </si>
  <si>
    <t>п.г.т. Токур</t>
  </si>
  <si>
    <t>Финансирование непредвиденных расходов и обязательств за счет резервного фонда Правительства Амурской области</t>
  </si>
  <si>
    <t>Реализация мероприятий по обеспечению жильем молодых семей</t>
  </si>
  <si>
    <t>Обеспечение бесплатным двухразовым питанием детей с ограниченнными возможностями здоровья обучающихся в муниципальных общеобразовательных организациях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</si>
  <si>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</si>
  <si>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Разработка проектно - сметной документации по объектам муниципальной собственности</t>
  </si>
  <si>
    <t>ИТОГО</t>
  </si>
  <si>
    <t>город Райчихинск</t>
  </si>
  <si>
    <t>Государственная поддержка спортивных организаций, осуществляющих подготовку спортивного резерва для сботных команд Российской Федерации</t>
  </si>
  <si>
    <t>Расходы на совершенствование материально-технической базы для занятий физической культурой и спортом</t>
  </si>
  <si>
    <t>г. Белогорск</t>
  </si>
  <si>
    <t>Город Свободный</t>
  </si>
  <si>
    <t>г.Сковородино</t>
  </si>
  <si>
    <t>Оснащение объектов спортивной инфраструктуры спортивно-технологическим оборудовапнием</t>
  </si>
  <si>
    <t xml:space="preserve">Город Зея
</t>
  </si>
  <si>
    <t xml:space="preserve">Город Тында
</t>
  </si>
  <si>
    <t xml:space="preserve">Зейский район
</t>
  </si>
  <si>
    <t>Субсидия на выравнивание обеспеченности муниципальных образований  по реализации ими отдельных расходных обязательств бюджетам</t>
  </si>
  <si>
    <t xml:space="preserve">г.Благовещенск </t>
  </si>
  <si>
    <t>Серешевский район</t>
  </si>
  <si>
    <t>Прогресс</t>
  </si>
  <si>
    <t xml:space="preserve">Циолковский </t>
  </si>
  <si>
    <t>ВСЕГО:</t>
  </si>
  <si>
    <t>Береговой с/с</t>
  </si>
  <si>
    <t>Возжаевский с/с</t>
  </si>
  <si>
    <t>С/с Ивановский Ивановского района</t>
  </si>
  <si>
    <t>Оборудование контейнерных площадок для сбора твердых коммунальных отходов</t>
  </si>
  <si>
    <t>Строительство и реконструкция (модернизация) объектов питьевого водоснабжения</t>
  </si>
  <si>
    <t>Поддержка административного центра Амурской области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</si>
  <si>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</si>
  <si>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п.г.т. Уруша</t>
  </si>
  <si>
    <t>п.г.т. Февральск</t>
  </si>
  <si>
    <t>Березовский с/с</t>
  </si>
  <si>
    <t>Константиновский с/с</t>
  </si>
  <si>
    <t>Крестовоздвиженский c/c</t>
  </si>
  <si>
    <t>Курганский с/с</t>
  </si>
  <si>
    <t>Новоивановский с/с Свободненского района</t>
  </si>
  <si>
    <t>Новокиевский с/с</t>
  </si>
  <si>
    <t>Октябрьский с/с</t>
  </si>
  <si>
    <t>Поздеевский с/с</t>
  </si>
  <si>
    <t>Поярковский с/с</t>
  </si>
  <si>
    <t>Ромненский с/с</t>
  </si>
  <si>
    <t>Снежногорский с/с</t>
  </si>
  <si>
    <t>Тамбовский с/с</t>
  </si>
  <si>
    <t>Чалганский с/с</t>
  </si>
  <si>
    <t>Реализация программ формирования современной городской среды</t>
  </si>
  <si>
    <t>Аргинский с/с</t>
  </si>
  <si>
    <t>Дальневосточный с/с</t>
  </si>
  <si>
    <t>Дмитриевский с/с Ивановского района</t>
  </si>
  <si>
    <t>Желтояровский с/с</t>
  </si>
  <si>
    <t>Костюковский с/с</t>
  </si>
  <si>
    <t>Неверский с/с</t>
  </si>
  <si>
    <t>Новгородский с/с</t>
  </si>
  <si>
    <t>С/с Новоалексеевский</t>
  </si>
  <si>
    <t>С/с Новосергеевский Серышевского района</t>
  </si>
  <si>
    <t>Семидомский с/с</t>
  </si>
  <si>
    <t>Томский с/с</t>
  </si>
  <si>
    <t>Украинский с/с</t>
  </si>
  <si>
    <t>Модернизация региональных систем дошкольного образования</t>
  </si>
  <si>
    <t>Модернизация систем общего образования</t>
  </si>
  <si>
    <t>г. Благовещенск</t>
  </si>
  <si>
    <t>г. Зея</t>
  </si>
  <si>
    <t>г. Райчихинск</t>
  </si>
  <si>
    <t>г. Свободный</t>
  </si>
  <si>
    <t>г. Тында</t>
  </si>
  <si>
    <t>г. Шимановск</t>
  </si>
  <si>
    <t>Тамбовский с/с Тамбовского района</t>
  </si>
  <si>
    <t xml:space="preserve">Завитинский район </t>
  </si>
  <si>
    <t>Реализация мероприятий по развитию и сохранению культуры в муниципальных образованиях Амурской области</t>
  </si>
  <si>
    <t>Обеспечение мероприятий по переселению граждан из аварийного жилищного фонда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</si>
  <si>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</si>
  <si>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t>Козьмодемьяновский с/с
Тамбовского района</t>
  </si>
  <si>
    <t>Жариковский с/с</t>
  </si>
  <si>
    <t>Малосазанский с/с</t>
  </si>
  <si>
    <t>Озерянский с/с</t>
  </si>
  <si>
    <t>Сосновский с/с</t>
  </si>
  <si>
    <t>город Свободный</t>
  </si>
  <si>
    <t>город Благовещенск</t>
  </si>
  <si>
    <t>город Белогорск</t>
  </si>
  <si>
    <t>город Зея</t>
  </si>
  <si>
    <t>город Тында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</si>
  <si>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</si>
  <si>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Модернизация систем дополнительного образования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</si>
  <si>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</si>
  <si>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Государственная поддержка отрасли культуры (подключение муниципальных общедоступных библиотек и государственных центральных библиотек в субъектах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оцифровки)</t>
  </si>
  <si>
    <t>Государственная поддержка отрасли культуры (государственная поддержка лучших сельских учреждений культуры)</t>
  </si>
  <si>
    <t>Михайловский с/с</t>
  </si>
  <si>
    <t>Иннокентьевский с/с Завитинского района</t>
  </si>
  <si>
    <t>Овсянковский с/с Зейского района</t>
  </si>
  <si>
    <t>Государственная поддержка отрасли культуры (государственная поддержка лучших работников сельских учреждений культуры)</t>
  </si>
  <si>
    <t>Казанский с/с Серышевского района</t>
  </si>
  <si>
    <t>Государственная поддержка отрасли культуры (создание и модернизация учреждений культурно-досугового типа в сельской местности)</t>
  </si>
  <si>
    <t>Толстовский с/с 
Тамбовского района</t>
  </si>
  <si>
    <t>Албазаинский с/с Сковородинского района</t>
  </si>
  <si>
    <t xml:space="preserve">Томский с/с </t>
  </si>
  <si>
    <t>Усть-Ивановский сельсовет
Благовещенского района</t>
  </si>
  <si>
    <t>Антоновский с/с Завитинского района</t>
  </si>
  <si>
    <t>г. Завитинск</t>
  </si>
  <si>
    <t>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</si>
  <si>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</si>
  <si>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– 2024 годы"</t>
  </si>
  <si>
    <t>Березовский с/с Благовещенского района</t>
  </si>
  <si>
    <t>Петропавловский с/с Свободненнского района</t>
  </si>
  <si>
    <t>п.г.т Магдагачи</t>
  </si>
  <si>
    <t>Капитальный ремонт гидротехнических сооружений, находящихся в муниципальной собственности</t>
  </si>
  <si>
    <t xml:space="preserve">Белояровский сельсовет
</t>
  </si>
  <si>
    <t>Мазановский сельсовет</t>
  </si>
  <si>
    <t>Молчановский сельсовет</t>
  </si>
  <si>
    <t>Угловской сельсовет</t>
  </si>
  <si>
    <t>Администрация Ивановского сельсовета</t>
  </si>
  <si>
    <t>Обеспечение комплексного развития сельских территорий (в части мероприятий по благоустройству сельских территорий)</t>
  </si>
  <si>
    <t>Обеспечение комплексного развития сельских территорий (в части мероприятий по улучшению жилищных условий граждан, проживающих на сельских территориях)</t>
  </si>
  <si>
    <t>рабочий поселок (поселок городского типа) Прогресс</t>
  </si>
  <si>
    <t>город Шимановск</t>
  </si>
  <si>
    <t>Администрация Анновского сельсовета</t>
  </si>
  <si>
    <t>Администрация Березовского сельсовета</t>
  </si>
  <si>
    <t>Администрация Восточного сельсовета</t>
  </si>
  <si>
    <t>Администрация Дмитриевского сельсовета</t>
  </si>
  <si>
    <t>Администрация Козьмодемьяновского сельсовета</t>
  </si>
  <si>
    <t>Администрация Крестовоздвиженского сельсовета</t>
  </si>
  <si>
    <t>Администрация Новоалександровского сельсовета</t>
  </si>
  <si>
    <t>Администрация Приозерного сельсовета</t>
  </si>
  <si>
    <t>Администрация Садовского сельсовета</t>
  </si>
  <si>
    <t>Администрация Томского сельсовета</t>
  </si>
  <si>
    <t>Администрация Троицкого сельсовета</t>
  </si>
  <si>
    <t>Администрация Черемховского сельсовета</t>
  </si>
  <si>
    <t>Администрация Тамбовского района</t>
  </si>
  <si>
    <t>Обеспечение мероприятий по переселению граждан из аварийного жилищного фонда, в том числе переселению с учетом необходимости малоэтажного жилищного строительства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</si>
  <si>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</si>
  <si>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Разработка проектно-сметной документации для проведения работ по восстановлению эксплуатационных характеристик многоквартирных домов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</si>
  <si>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</si>
  <si>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Казанский с/с</t>
  </si>
  <si>
    <t>Коврижский с/с</t>
  </si>
  <si>
    <t>Лебяжьевский с/с Серышевского района</t>
  </si>
  <si>
    <t>Марковский с/с</t>
  </si>
  <si>
    <t>Новоалександровский с/с</t>
  </si>
  <si>
    <t>Новотроицкий с/c Константиновского района</t>
  </si>
  <si>
    <t>Райчихинский с/с</t>
  </si>
  <si>
    <t>Святоруссовский с/с</t>
  </si>
  <si>
    <t>Сергеевский с/с</t>
  </si>
  <si>
    <t>Сычевский с/с</t>
  </si>
  <si>
    <t>Томичевский с/с</t>
  </si>
  <si>
    <t>Поддержка проектов развития территорий поселений Амурской области, основанных на местных инициативах</t>
  </si>
  <si>
    <t>Нераспределенный резерв</t>
  </si>
  <si>
    <t>Разработка проектно-сметной документации для строительства внутрипоселковых газораспределительных сетей</t>
  </si>
  <si>
    <t>Субсидия местным бюджетам на поддержку и развитие субъектов малого и среднего предпринимательства, включая крестьянские (фермерские) хозяйства</t>
  </si>
  <si>
    <t xml:space="preserve">Субсидия бюджетам монопрофильных муниципальных образований (моногородов) Амурской области для реализации муниципальных программ (подпрограмм) развития малого и среднего предпринимательства </t>
  </si>
  <si>
    <t>Рабочий поселок (поселок городского типа) Прогресс</t>
  </si>
  <si>
    <t>Резерв</t>
  </si>
  <si>
    <t>Оказание поддержки бюджетам муниципальных образований, связанной с организацией транспортного обслуживания населения</t>
  </si>
  <si>
    <t>Стимулирование программ развития жилищного строительства субъектов Российской Федерации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</si>
  <si>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</si>
  <si>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новых мест в общеобразовательных организациях, расположенных в сельской местности и поселках городского типа</t>
  </si>
  <si>
    <t>Создание новых мест в общеобразовательных организациях</t>
  </si>
  <si>
    <t>Администрация Ядринского сельсовета</t>
  </si>
  <si>
    <t>СВЕДЕНИЯ О ПРЕДОСТАВЛЕННЫХ ИЗ ОБЛАСТНОГО БЮДЖЕТА СУБСИДИЯХ БЮДЖЕТАМ МУНИЦИПАЛЬНЫХ ОБРАЗОВАНИЙ на 01.07.2020 года</t>
  </si>
  <si>
    <t>% ВЫПОЛНЕНИЯ УТВЕРЖДЕННЫХ НАЗНАЧЕНИЙ НА 01.07.2020</t>
  </si>
  <si>
    <t>ФАКТИЧЕСКОЕ ИСПОЛНЕНИЕ НА 01.07.2020</t>
  </si>
  <si>
    <t>Субсидии бюджетам муниципальных образований области на 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</si>
  <si>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Поддержка развития альтернативных свиноводству видов животноводства</t>
  </si>
  <si>
    <t>Мероприятия по разработке проектно-сметной  документации для перевода объектов жилищно-коммунальной инфраструктуры на потребление природного газа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</si>
</sst>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dd/mm/yyyy\ hh:mm"/>
    <numFmt numFmtId="166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.5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8" fillId="0" borderId="0"/>
  </cellStyleXfs>
  <cellXfs count="116">
    <xf numFmtId="0" fontId="0" fillId="0" borderId="0" xfId="0"/>
    <xf numFmtId="0" fontId="1" fillId="0" borderId="0" xfId="0" applyFont="1" applyBorder="1" applyAlignment="1" applyProtection="1">
      <alignment horizontal="left"/>
    </xf>
    <xf numFmtId="165" fontId="1" fillId="0" borderId="0" xfId="0" applyNumberFormat="1" applyFont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left" wrapText="1"/>
    </xf>
    <xf numFmtId="166" fontId="4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66" fontId="5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1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/>
    <xf numFmtId="0" fontId="5" fillId="2" borderId="1" xfId="0" applyFont="1" applyFill="1" applyBorder="1" applyAlignment="1">
      <alignment horizontal="left"/>
    </xf>
    <xf numFmtId="0" fontId="7" fillId="2" borderId="1" xfId="0" applyFont="1" applyFill="1" applyBorder="1"/>
    <xf numFmtId="4" fontId="3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left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6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/>
    </xf>
    <xf numFmtId="49" fontId="4" fillId="2" borderId="1" xfId="0" applyNumberFormat="1" applyFont="1" applyFill="1" applyBorder="1" applyAlignment="1" applyProtection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wrapText="1"/>
    </xf>
    <xf numFmtId="4" fontId="4" fillId="2" borderId="1" xfId="0" applyNumberFormat="1" applyFont="1" applyFill="1" applyBorder="1" applyAlignment="1">
      <alignment horizontal="left" wrapText="1"/>
    </xf>
    <xf numFmtId="166" fontId="4" fillId="2" borderId="1" xfId="0" applyNumberFormat="1" applyFont="1" applyFill="1" applyBorder="1" applyAlignment="1" applyProtection="1">
      <alignment horizontal="center" vertical="center"/>
    </xf>
    <xf numFmtId="166" fontId="3" fillId="2" borderId="1" xfId="0" applyNumberFormat="1" applyFont="1" applyFill="1" applyBorder="1" applyAlignment="1" applyProtection="1">
      <alignment horizontal="center" vertical="center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166" fontId="0" fillId="0" borderId="0" xfId="0" applyNumberFormat="1" applyFill="1"/>
    <xf numFmtId="166" fontId="3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vertical="top"/>
    </xf>
    <xf numFmtId="4" fontId="3" fillId="2" borderId="4" xfId="0" applyNumberFormat="1" applyFont="1" applyFill="1" applyBorder="1" applyAlignment="1" applyProtection="1">
      <alignment horizontal="left" vertical="top" wrapText="1"/>
    </xf>
    <xf numFmtId="49" fontId="6" fillId="2" borderId="7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/>
    <xf numFmtId="166" fontId="4" fillId="2" borderId="1" xfId="1" applyNumberFormat="1" applyFont="1" applyFill="1" applyBorder="1" applyAlignment="1" applyProtection="1">
      <alignment horizontal="center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166" fontId="7" fillId="2" borderId="4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12" fillId="2" borderId="8" xfId="0" applyNumberFormat="1" applyFont="1" applyFill="1" applyBorder="1" applyAlignment="1" applyProtection="1">
      <alignment horizontal="left" vertical="center" wrapText="1"/>
    </xf>
    <xf numFmtId="166" fontId="12" fillId="2" borderId="9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49" fontId="12" fillId="2" borderId="10" xfId="0" applyNumberFormat="1" applyFont="1" applyFill="1" applyBorder="1" applyAlignment="1" applyProtection="1">
      <alignment horizontal="left" vertical="center" wrapText="1"/>
    </xf>
    <xf numFmtId="166" fontId="12" fillId="2" borderId="1" xfId="0" applyNumberFormat="1" applyFont="1" applyFill="1" applyBorder="1" applyAlignment="1" applyProtection="1">
      <alignment horizontal="center" vertical="center" wrapText="1"/>
    </xf>
    <xf numFmtId="49" fontId="12" fillId="2" borderId="1" xfId="0" applyNumberFormat="1" applyFont="1" applyFill="1" applyBorder="1" applyAlignment="1" applyProtection="1">
      <alignment horizontal="left" vertical="center" wrapText="1"/>
    </xf>
    <xf numFmtId="166" fontId="12" fillId="2" borderId="1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left" vertical="center" wrapText="1"/>
    </xf>
    <xf numFmtId="4" fontId="3" fillId="2" borderId="1" xfId="0" applyNumberFormat="1" applyFont="1" applyFill="1" applyBorder="1" applyAlignment="1" applyProtection="1">
      <alignment horizontal="left" wrapText="1"/>
    </xf>
    <xf numFmtId="166" fontId="7" fillId="2" borderId="1" xfId="0" applyNumberFormat="1" applyFont="1" applyFill="1" applyBorder="1" applyAlignment="1" applyProtection="1">
      <alignment horizontal="center" vertical="center"/>
      <protection locked="0"/>
    </xf>
    <xf numFmtId="4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166" fontId="3" fillId="2" borderId="1" xfId="0" applyNumberFormat="1" applyFont="1" applyFill="1" applyBorder="1" applyAlignment="1" applyProtection="1">
      <alignment horizontal="right" vertical="center" wrapText="1"/>
    </xf>
    <xf numFmtId="166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49" fontId="12" fillId="2" borderId="1" xfId="0" applyNumberFormat="1" applyFont="1" applyFill="1" applyBorder="1" applyAlignment="1">
      <alignment horizontal="left" vertical="center" wrapText="1"/>
    </xf>
    <xf numFmtId="166" fontId="13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top" wrapText="1"/>
    </xf>
    <xf numFmtId="166" fontId="14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top" wrapText="1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166" fontId="15" fillId="2" borderId="1" xfId="0" applyNumberFormat="1" applyFont="1" applyFill="1" applyBorder="1" applyAlignment="1" applyProtection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wrapText="1"/>
    </xf>
    <xf numFmtId="0" fontId="11" fillId="0" borderId="0" xfId="0" applyFont="1" applyAlignment="1"/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top"/>
    </xf>
    <xf numFmtId="49" fontId="3" fillId="2" borderId="1" xfId="0" applyNumberFormat="1" applyFont="1" applyFill="1" applyBorder="1" applyAlignment="1" applyProtection="1">
      <alignment horizontal="left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5" fillId="2" borderId="1" xfId="2" applyNumberFormat="1" applyFont="1" applyFill="1" applyBorder="1" applyAlignment="1">
      <alignment horizontal="center" vertical="top"/>
    </xf>
    <xf numFmtId="0" fontId="5" fillId="2" borderId="1" xfId="2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horizontal="center" vertical="top"/>
    </xf>
    <xf numFmtId="166" fontId="3" fillId="2" borderId="5" xfId="0" applyNumberFormat="1" applyFont="1" applyFill="1" applyBorder="1" applyAlignment="1" applyProtection="1">
      <alignment horizontal="center" vertical="center" wrapText="1"/>
    </xf>
    <xf numFmtId="0" fontId="12" fillId="2" borderId="1" xfId="2" applyFont="1" applyFill="1" applyBorder="1" applyAlignment="1"/>
    <xf numFmtId="0" fontId="3" fillId="2" borderId="6" xfId="0" applyNumberFormat="1" applyFont="1" applyFill="1" applyBorder="1" applyAlignment="1" applyProtection="1"/>
    <xf numFmtId="166" fontId="16" fillId="2" borderId="8" xfId="0" applyNumberFormat="1" applyFont="1" applyFill="1" applyBorder="1" applyAlignment="1" applyProtection="1">
      <alignment horizontal="center" vertical="center" wrapText="1"/>
    </xf>
    <xf numFmtId="166" fontId="16" fillId="2" borderId="15" xfId="0" applyNumberFormat="1" applyFont="1" applyFill="1" applyBorder="1" applyAlignment="1" applyProtection="1">
      <alignment horizontal="center" vertical="center" wrapText="1"/>
    </xf>
    <xf numFmtId="166" fontId="16" fillId="2" borderId="10" xfId="0" applyNumberFormat="1" applyFont="1" applyFill="1" applyBorder="1" applyAlignment="1" applyProtection="1">
      <alignment horizontal="center" vertical="center" wrapText="1"/>
    </xf>
    <xf numFmtId="166" fontId="16" fillId="2" borderId="16" xfId="0" applyNumberFormat="1" applyFont="1" applyFill="1" applyBorder="1" applyAlignment="1" applyProtection="1">
      <alignment horizontal="center" vertical="center" wrapText="1"/>
    </xf>
    <xf numFmtId="166" fontId="16" fillId="2" borderId="17" xfId="0" applyNumberFormat="1" applyFont="1" applyFill="1" applyBorder="1" applyAlignment="1" applyProtection="1">
      <alignment horizontal="center" vertical="center" wrapText="1"/>
    </xf>
    <xf numFmtId="166" fontId="16" fillId="2" borderId="18" xfId="0" applyNumberFormat="1" applyFont="1" applyFill="1" applyBorder="1" applyAlignment="1" applyProtection="1">
      <alignment horizontal="center" vertical="center" wrapText="1"/>
    </xf>
    <xf numFmtId="166" fontId="16" fillId="2" borderId="12" xfId="0" applyNumberFormat="1" applyFont="1" applyFill="1" applyBorder="1" applyAlignment="1" applyProtection="1">
      <alignment horizontal="center" vertical="center" wrapText="1"/>
    </xf>
    <xf numFmtId="166" fontId="16" fillId="2" borderId="13" xfId="0" applyNumberFormat="1" applyFont="1" applyFill="1" applyBorder="1" applyAlignment="1" applyProtection="1">
      <alignment horizontal="center" vertical="center" wrapText="1"/>
    </xf>
    <xf numFmtId="166" fontId="16" fillId="2" borderId="14" xfId="0" applyNumberFormat="1" applyFont="1" applyFill="1" applyBorder="1" applyAlignment="1" applyProtection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9" defaultPivotStyle="PivotStyleLight16"/>
  <colors>
    <mruColors>
      <color rgb="FFFFCCFF"/>
      <color rgb="FFCCFF66"/>
      <color rgb="FFCC00CC"/>
      <color rgb="FFFF05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9"/>
  <sheetViews>
    <sheetView tabSelected="1" topLeftCell="A546" zoomScaleNormal="80" workbookViewId="0">
      <selection activeCell="E568" sqref="E568"/>
    </sheetView>
  </sheetViews>
  <sheetFormatPr defaultRowHeight="12.75" customHeight="1" x14ac:dyDescent="0.25"/>
  <cols>
    <col min="1" max="1" width="32.42578125" style="14" customWidth="1"/>
    <col min="2" max="2" width="21.5703125" style="15" customWidth="1"/>
    <col min="3" max="3" width="16.42578125" style="15" customWidth="1"/>
    <col min="4" max="4" width="13.7109375" style="15" customWidth="1"/>
    <col min="5" max="5" width="18" style="15" customWidth="1"/>
    <col min="6" max="6" width="18.140625" style="15" customWidth="1"/>
  </cols>
  <sheetData>
    <row r="1" spans="1:6" ht="15" x14ac:dyDescent="0.25">
      <c r="A1" s="84"/>
      <c r="B1" s="84"/>
      <c r="C1" s="12"/>
      <c r="D1" s="13"/>
      <c r="E1" s="13"/>
      <c r="F1" s="13"/>
    </row>
    <row r="2" spans="1:6" ht="30" customHeight="1" x14ac:dyDescent="0.25">
      <c r="A2" s="86" t="s">
        <v>216</v>
      </c>
      <c r="B2" s="86"/>
      <c r="C2" s="86"/>
      <c r="D2" s="86"/>
      <c r="E2" s="86"/>
      <c r="F2" s="87"/>
    </row>
    <row r="3" spans="1:6" ht="15" x14ac:dyDescent="0.25">
      <c r="A3" s="85"/>
      <c r="B3" s="85"/>
      <c r="C3" s="85"/>
      <c r="D3" s="85"/>
      <c r="E3" s="85"/>
      <c r="F3" s="11"/>
    </row>
    <row r="4" spans="1:6" ht="15" x14ac:dyDescent="0.25">
      <c r="A4" s="1"/>
      <c r="B4" s="11"/>
      <c r="C4" s="11"/>
      <c r="D4" s="11"/>
      <c r="E4" s="2"/>
      <c r="F4" s="2" t="s">
        <v>13</v>
      </c>
    </row>
    <row r="5" spans="1:6" ht="55.5" customHeight="1" x14ac:dyDescent="0.25">
      <c r="A5" s="4" t="s">
        <v>36</v>
      </c>
      <c r="B5" s="4" t="s">
        <v>0</v>
      </c>
      <c r="C5" s="4" t="s">
        <v>1</v>
      </c>
      <c r="D5" s="4" t="s">
        <v>2</v>
      </c>
      <c r="E5" s="4" t="s">
        <v>218</v>
      </c>
      <c r="F5" s="4" t="s">
        <v>217</v>
      </c>
    </row>
    <row r="6" spans="1:6" ht="33" customHeight="1" x14ac:dyDescent="0.25">
      <c r="A6" s="81" t="s">
        <v>11</v>
      </c>
      <c r="B6" s="19" t="s">
        <v>4</v>
      </c>
      <c r="C6" s="6">
        <f>SUM(C7:C10)</f>
        <v>146361.4</v>
      </c>
      <c r="D6" s="6">
        <f>SUM(D7:D10)</f>
        <v>146361.4</v>
      </c>
      <c r="E6" s="6">
        <f>SUM(E7:E10)</f>
        <v>70044.207460000005</v>
      </c>
      <c r="F6" s="9">
        <f>E6/D6*100</f>
        <v>47.857022042697054</v>
      </c>
    </row>
    <row r="7" spans="1:6" ht="24" customHeight="1" x14ac:dyDescent="0.25">
      <c r="A7" s="81"/>
      <c r="B7" s="20" t="s">
        <v>75</v>
      </c>
      <c r="C7" s="21">
        <v>14474.5</v>
      </c>
      <c r="D7" s="21">
        <v>14474.5</v>
      </c>
      <c r="E7" s="21">
        <v>6991.6924099999997</v>
      </c>
      <c r="F7" s="32">
        <f t="shared" ref="F7:F49" si="0">E7/D7*100</f>
        <v>48.303515907285224</v>
      </c>
    </row>
    <row r="8" spans="1:6" ht="27" customHeight="1" x14ac:dyDescent="0.25">
      <c r="A8" s="81"/>
      <c r="B8" s="20" t="s">
        <v>76</v>
      </c>
      <c r="C8" s="21">
        <v>106723.4</v>
      </c>
      <c r="D8" s="21">
        <v>106723.4</v>
      </c>
      <c r="E8" s="21">
        <v>40125.372210000001</v>
      </c>
      <c r="F8" s="32">
        <f>E8/D8*100</f>
        <v>37.597539255683387</v>
      </c>
    </row>
    <row r="9" spans="1:6" ht="21.75" customHeight="1" x14ac:dyDescent="0.25">
      <c r="A9" s="81"/>
      <c r="B9" s="20" t="s">
        <v>77</v>
      </c>
      <c r="C9" s="21">
        <v>3548.5</v>
      </c>
      <c r="D9" s="21">
        <v>3548.5</v>
      </c>
      <c r="E9" s="21">
        <v>3548.49</v>
      </c>
      <c r="F9" s="32">
        <f t="shared" si="0"/>
        <v>99.999718190784833</v>
      </c>
    </row>
    <row r="10" spans="1:6" ht="19.5" customHeight="1" x14ac:dyDescent="0.25">
      <c r="A10" s="81"/>
      <c r="B10" s="22" t="s">
        <v>16</v>
      </c>
      <c r="C10" s="21">
        <v>21615</v>
      </c>
      <c r="D10" s="21">
        <v>21615</v>
      </c>
      <c r="E10" s="21">
        <v>19378.652839999999</v>
      </c>
      <c r="F10" s="32">
        <f t="shared" si="0"/>
        <v>89.653725838538051</v>
      </c>
    </row>
    <row r="11" spans="1:6" ht="17.25" customHeight="1" x14ac:dyDescent="0.25">
      <c r="A11" s="78" t="s">
        <v>211</v>
      </c>
      <c r="B11" s="19" t="s">
        <v>4</v>
      </c>
      <c r="C11" s="6">
        <f>C13+C12</f>
        <v>356590.8</v>
      </c>
      <c r="D11" s="6">
        <f t="shared" ref="D11:E11" si="1">D13+D12</f>
        <v>356590.8</v>
      </c>
      <c r="E11" s="6">
        <f t="shared" si="1"/>
        <v>57900</v>
      </c>
      <c r="F11" s="32">
        <f t="shared" si="0"/>
        <v>16.237098657621004</v>
      </c>
    </row>
    <row r="12" spans="1:6" ht="17.25" customHeight="1" x14ac:dyDescent="0.25">
      <c r="A12" s="79"/>
      <c r="B12" s="22" t="s">
        <v>53</v>
      </c>
      <c r="C12" s="21">
        <v>193000</v>
      </c>
      <c r="D12" s="21">
        <v>193000</v>
      </c>
      <c r="E12" s="21">
        <v>57900</v>
      </c>
      <c r="F12" s="32">
        <f t="shared" si="0"/>
        <v>30</v>
      </c>
    </row>
    <row r="13" spans="1:6" ht="17.25" customHeight="1" x14ac:dyDescent="0.25">
      <c r="A13" s="80"/>
      <c r="B13" s="22" t="s">
        <v>139</v>
      </c>
      <c r="C13" s="21">
        <v>163590.79999999999</v>
      </c>
      <c r="D13" s="21">
        <v>163590.79999999999</v>
      </c>
      <c r="E13" s="21">
        <v>0</v>
      </c>
      <c r="F13" s="32">
        <f t="shared" si="0"/>
        <v>0</v>
      </c>
    </row>
    <row r="14" spans="1:6" ht="31.5" customHeight="1" x14ac:dyDescent="0.25">
      <c r="A14" s="78" t="s">
        <v>131</v>
      </c>
      <c r="B14" s="23" t="s">
        <v>4</v>
      </c>
      <c r="C14" s="6">
        <f>SUM(C15:C15)</f>
        <v>3168</v>
      </c>
      <c r="D14" s="6">
        <f>SUM(D15:D15)</f>
        <v>3168</v>
      </c>
      <c r="E14" s="6">
        <f>SUM(E15:E15)</f>
        <v>0</v>
      </c>
      <c r="F14" s="24">
        <f>E14/D14*100</f>
        <v>0</v>
      </c>
    </row>
    <row r="15" spans="1:6" ht="36.75" customHeight="1" x14ac:dyDescent="0.25">
      <c r="A15" s="79"/>
      <c r="B15" s="91" t="s">
        <v>15</v>
      </c>
      <c r="C15" s="21">
        <v>3168</v>
      </c>
      <c r="D15" s="21">
        <v>3168</v>
      </c>
      <c r="E15" s="21">
        <v>0</v>
      </c>
      <c r="F15" s="32">
        <f t="shared" si="0"/>
        <v>0</v>
      </c>
    </row>
    <row r="16" spans="1:6" ht="17.25" customHeight="1" x14ac:dyDescent="0.25">
      <c r="A16" s="81" t="s">
        <v>12</v>
      </c>
      <c r="B16" s="19" t="s">
        <v>4</v>
      </c>
      <c r="C16" s="6">
        <f>SUM(C17:C24)</f>
        <v>630238.19999999995</v>
      </c>
      <c r="D16" s="6">
        <f>SUM(D17:D24)</f>
        <v>444020.39199999999</v>
      </c>
      <c r="E16" s="6">
        <f>SUM(E17:E24)</f>
        <v>41547.988859999998</v>
      </c>
      <c r="F16" s="9">
        <f t="shared" si="0"/>
        <v>9.3572253906752998</v>
      </c>
    </row>
    <row r="17" spans="1:6" ht="17.25" customHeight="1" x14ac:dyDescent="0.25">
      <c r="A17" s="81"/>
      <c r="B17" s="25" t="s">
        <v>17</v>
      </c>
      <c r="C17" s="21">
        <f>165848.9+394000</f>
        <v>559848.9</v>
      </c>
      <c r="D17" s="21">
        <v>394000</v>
      </c>
      <c r="E17" s="21">
        <v>41547.988859999998</v>
      </c>
      <c r="F17" s="32">
        <f t="shared" si="0"/>
        <v>10.545174837563451</v>
      </c>
    </row>
    <row r="18" spans="1:6" ht="17.25" customHeight="1" x14ac:dyDescent="0.25">
      <c r="A18" s="81"/>
      <c r="B18" s="25" t="s">
        <v>40</v>
      </c>
      <c r="C18" s="21">
        <f>7300.1+9500+15084.5</f>
        <v>31884.6</v>
      </c>
      <c r="D18" s="21">
        <f>9500+7300.1</f>
        <v>16800.099999999999</v>
      </c>
      <c r="E18" s="21">
        <v>0</v>
      </c>
      <c r="F18" s="32">
        <f t="shared" si="0"/>
        <v>0</v>
      </c>
    </row>
    <row r="19" spans="1:6" ht="33.6" customHeight="1" x14ac:dyDescent="0.25">
      <c r="A19" s="81"/>
      <c r="B19" s="92" t="s">
        <v>215</v>
      </c>
      <c r="C19" s="8">
        <v>7232.4</v>
      </c>
      <c r="D19" s="8">
        <v>3674.1</v>
      </c>
      <c r="E19" s="8">
        <v>0</v>
      </c>
      <c r="F19" s="32">
        <f t="shared" si="0"/>
        <v>0</v>
      </c>
    </row>
    <row r="20" spans="1:6" ht="28.5" customHeight="1" x14ac:dyDescent="0.25">
      <c r="A20" s="81"/>
      <c r="B20" s="93" t="s">
        <v>170</v>
      </c>
      <c r="C20" s="29">
        <f>6708.6+5000</f>
        <v>11708.6</v>
      </c>
      <c r="D20" s="29">
        <v>6708.5919999999996</v>
      </c>
      <c r="E20" s="21">
        <v>0</v>
      </c>
      <c r="F20" s="32">
        <f t="shared" si="0"/>
        <v>0</v>
      </c>
    </row>
    <row r="21" spans="1:6" ht="21" customHeight="1" x14ac:dyDescent="0.25">
      <c r="A21" s="81"/>
      <c r="B21" s="93" t="s">
        <v>34</v>
      </c>
      <c r="C21" s="29"/>
      <c r="D21" s="29">
        <v>3451.4</v>
      </c>
      <c r="E21" s="21">
        <v>0</v>
      </c>
      <c r="F21" s="32"/>
    </row>
    <row r="22" spans="1:6" ht="19.149999999999999" customHeight="1" x14ac:dyDescent="0.25">
      <c r="A22" s="81"/>
      <c r="B22" s="93" t="s">
        <v>8</v>
      </c>
      <c r="C22" s="29">
        <v>5013.7</v>
      </c>
      <c r="D22" s="29">
        <v>5013.7</v>
      </c>
      <c r="E22" s="21">
        <v>0</v>
      </c>
      <c r="F22" s="32">
        <f t="shared" si="0"/>
        <v>0</v>
      </c>
    </row>
    <row r="23" spans="1:6" ht="19.149999999999999" customHeight="1" x14ac:dyDescent="0.25">
      <c r="A23" s="81"/>
      <c r="B23" s="93" t="s">
        <v>7</v>
      </c>
      <c r="C23" s="29">
        <v>4850</v>
      </c>
      <c r="D23" s="29">
        <v>4850</v>
      </c>
      <c r="E23" s="21">
        <v>0</v>
      </c>
      <c r="F23" s="32">
        <f t="shared" si="0"/>
        <v>0</v>
      </c>
    </row>
    <row r="24" spans="1:6" ht="18" customHeight="1" x14ac:dyDescent="0.25">
      <c r="A24" s="81"/>
      <c r="B24" s="22" t="s">
        <v>9</v>
      </c>
      <c r="C24" s="8">
        <v>9700</v>
      </c>
      <c r="D24" s="8">
        <v>9522.5</v>
      </c>
      <c r="E24" s="8">
        <v>0</v>
      </c>
      <c r="F24" s="32">
        <f t="shared" si="0"/>
        <v>0</v>
      </c>
    </row>
    <row r="25" spans="1:6" ht="27" customHeight="1" x14ac:dyDescent="0.25">
      <c r="A25" s="81" t="s">
        <v>214</v>
      </c>
      <c r="B25" s="26" t="s">
        <v>4</v>
      </c>
      <c r="C25" s="6">
        <f>C26+C27</f>
        <v>875862.39999999991</v>
      </c>
      <c r="D25" s="6">
        <f>D26+D27</f>
        <v>875862.39999999991</v>
      </c>
      <c r="E25" s="6">
        <f>E26+E27</f>
        <v>165372.46211000002</v>
      </c>
      <c r="F25" s="9">
        <f t="shared" si="0"/>
        <v>18.881100742536734</v>
      </c>
    </row>
    <row r="26" spans="1:6" ht="19.5" customHeight="1" x14ac:dyDescent="0.25">
      <c r="A26" s="81"/>
      <c r="B26" s="25" t="s">
        <v>17</v>
      </c>
      <c r="C26" s="21">
        <v>495301.8</v>
      </c>
      <c r="D26" s="21">
        <v>495301.8</v>
      </c>
      <c r="E26" s="21">
        <v>91306.9755</v>
      </c>
      <c r="F26" s="32">
        <f t="shared" si="0"/>
        <v>18.434614108004453</v>
      </c>
    </row>
    <row r="27" spans="1:6" ht="24.75" customHeight="1" x14ac:dyDescent="0.25">
      <c r="A27" s="81"/>
      <c r="B27" s="25" t="s">
        <v>40</v>
      </c>
      <c r="C27" s="21">
        <v>380560.6</v>
      </c>
      <c r="D27" s="21">
        <v>380560.6</v>
      </c>
      <c r="E27" s="21">
        <v>74065.486610000007</v>
      </c>
      <c r="F27" s="32">
        <f t="shared" si="0"/>
        <v>19.462205653974692</v>
      </c>
    </row>
    <row r="28" spans="1:6" ht="40.5" customHeight="1" x14ac:dyDescent="0.25">
      <c r="A28" s="77" t="s">
        <v>212</v>
      </c>
      <c r="B28" s="27" t="s">
        <v>4</v>
      </c>
      <c r="C28" s="28">
        <f>SUM(C29:C30)</f>
        <v>55991.100000000006</v>
      </c>
      <c r="D28" s="28">
        <f>SUM(D29:D30)</f>
        <v>110262.5</v>
      </c>
      <c r="E28" s="28">
        <f>SUM(E29:E30)</f>
        <v>26739.46</v>
      </c>
      <c r="F28" s="33">
        <f t="shared" si="0"/>
        <v>24.250728942296789</v>
      </c>
    </row>
    <row r="29" spans="1:6" ht="27.75" customHeight="1" x14ac:dyDescent="0.25">
      <c r="A29" s="77"/>
      <c r="B29" s="34" t="s">
        <v>7</v>
      </c>
      <c r="C29" s="29">
        <v>32802.400000000001</v>
      </c>
      <c r="D29" s="29">
        <v>87073.8</v>
      </c>
      <c r="E29" s="29">
        <v>26739.46</v>
      </c>
      <c r="F29" s="32">
        <f t="shared" si="0"/>
        <v>30.708961823189064</v>
      </c>
    </row>
    <row r="30" spans="1:6" ht="20.25" customHeight="1" x14ac:dyDescent="0.25">
      <c r="A30" s="77"/>
      <c r="B30" s="34" t="s">
        <v>30</v>
      </c>
      <c r="C30" s="29">
        <v>23188.7</v>
      </c>
      <c r="D30" s="29">
        <v>23188.7</v>
      </c>
      <c r="E30" s="29">
        <v>0</v>
      </c>
      <c r="F30" s="32">
        <f t="shared" si="0"/>
        <v>0</v>
      </c>
    </row>
    <row r="31" spans="1:6" ht="20.25" customHeight="1" x14ac:dyDescent="0.25">
      <c r="A31" s="71"/>
      <c r="B31" s="27" t="s">
        <v>4</v>
      </c>
      <c r="C31" s="28">
        <f>C32</f>
        <v>164080.70000000001</v>
      </c>
      <c r="D31" s="28">
        <f t="shared" ref="D31:E31" si="2">D32</f>
        <v>164080.70000000001</v>
      </c>
      <c r="E31" s="28">
        <f t="shared" si="2"/>
        <v>0</v>
      </c>
      <c r="F31" s="33">
        <f t="shared" si="0"/>
        <v>0</v>
      </c>
    </row>
    <row r="32" spans="1:6" ht="64.150000000000006" customHeight="1" x14ac:dyDescent="0.25">
      <c r="A32" s="73" t="s">
        <v>213</v>
      </c>
      <c r="B32" s="34" t="s">
        <v>10</v>
      </c>
      <c r="C32" s="29">
        <v>164080.70000000001</v>
      </c>
      <c r="D32" s="29">
        <v>164080.70000000001</v>
      </c>
      <c r="E32" s="29">
        <v>0</v>
      </c>
      <c r="F32" s="32">
        <f t="shared" si="0"/>
        <v>0</v>
      </c>
    </row>
    <row r="33" spans="1:6" ht="15" customHeight="1" x14ac:dyDescent="0.25">
      <c r="A33" s="94"/>
      <c r="B33" s="19" t="s">
        <v>4</v>
      </c>
      <c r="C33" s="6">
        <f>SUM(C34:C45)</f>
        <v>11767.294119999999</v>
      </c>
      <c r="D33" s="6">
        <f>SUM(D34:D45)</f>
        <v>11767.294119999999</v>
      </c>
      <c r="E33" s="6">
        <f>SUM(E34:E45)</f>
        <v>2367.2568300000003</v>
      </c>
      <c r="F33" s="24">
        <f>SUM(F34:F45)</f>
        <v>234.46642743683509</v>
      </c>
    </row>
    <row r="34" spans="1:6" ht="33" customHeight="1" x14ac:dyDescent="0.25">
      <c r="A34" s="73" t="s">
        <v>171</v>
      </c>
      <c r="B34" s="35" t="s">
        <v>175</v>
      </c>
      <c r="C34" s="29">
        <v>1385.04747</v>
      </c>
      <c r="D34" s="29">
        <v>1385.04747</v>
      </c>
      <c r="E34" s="21">
        <v>0</v>
      </c>
      <c r="F34" s="32">
        <f t="shared" ref="F34:F45" si="3">E34/D34*100</f>
        <v>0</v>
      </c>
    </row>
    <row r="35" spans="1:6" ht="34.5" customHeight="1" x14ac:dyDescent="0.25">
      <c r="A35" s="95"/>
      <c r="B35" s="35" t="s">
        <v>176</v>
      </c>
      <c r="C35" s="29">
        <v>747.29295999999999</v>
      </c>
      <c r="D35" s="29">
        <v>747.29295999999999</v>
      </c>
      <c r="E35" s="21">
        <v>0</v>
      </c>
      <c r="F35" s="32">
        <f t="shared" si="3"/>
        <v>0</v>
      </c>
    </row>
    <row r="36" spans="1:6" ht="30.75" customHeight="1" x14ac:dyDescent="0.25">
      <c r="A36" s="95"/>
      <c r="B36" s="35" t="s">
        <v>177</v>
      </c>
      <c r="C36" s="29">
        <v>1042.1668100000002</v>
      </c>
      <c r="D36" s="29">
        <v>1042.1668100000002</v>
      </c>
      <c r="E36" s="21">
        <v>0</v>
      </c>
      <c r="F36" s="32">
        <f t="shared" si="3"/>
        <v>0</v>
      </c>
    </row>
    <row r="37" spans="1:6" ht="45.75" customHeight="1" x14ac:dyDescent="0.25">
      <c r="A37" s="95"/>
      <c r="B37" s="35" t="s">
        <v>178</v>
      </c>
      <c r="C37" s="29">
        <v>1385.3748500000002</v>
      </c>
      <c r="D37" s="29">
        <v>1385.3748500000002</v>
      </c>
      <c r="E37" s="21">
        <v>0</v>
      </c>
      <c r="F37" s="32">
        <f t="shared" si="3"/>
        <v>0</v>
      </c>
    </row>
    <row r="38" spans="1:6" ht="42" customHeight="1" x14ac:dyDescent="0.25">
      <c r="A38" s="95"/>
      <c r="B38" s="35" t="s">
        <v>179</v>
      </c>
      <c r="C38" s="29">
        <v>411.25828999999999</v>
      </c>
      <c r="D38" s="29">
        <v>411.25828999999999</v>
      </c>
      <c r="E38" s="21">
        <v>0</v>
      </c>
      <c r="F38" s="32">
        <f t="shared" si="3"/>
        <v>0</v>
      </c>
    </row>
    <row r="39" spans="1:6" ht="38.25" customHeight="1" x14ac:dyDescent="0.25">
      <c r="A39" s="95"/>
      <c r="B39" s="35" t="s">
        <v>180</v>
      </c>
      <c r="C39" s="29">
        <v>954.55207999999993</v>
      </c>
      <c r="D39" s="29">
        <v>954.55207999999993</v>
      </c>
      <c r="E39" s="21">
        <v>329</v>
      </c>
      <c r="F39" s="32">
        <f t="shared" si="3"/>
        <v>34.46642743683509</v>
      </c>
    </row>
    <row r="40" spans="1:6" ht="40.5" customHeight="1" x14ac:dyDescent="0.25">
      <c r="A40" s="95"/>
      <c r="B40" s="35" t="s">
        <v>181</v>
      </c>
      <c r="C40" s="29">
        <v>648.48837000000003</v>
      </c>
      <c r="D40" s="29">
        <v>648.48837000000003</v>
      </c>
      <c r="E40" s="29">
        <v>648.48837000000003</v>
      </c>
      <c r="F40" s="32">
        <f t="shared" si="3"/>
        <v>100</v>
      </c>
    </row>
    <row r="41" spans="1:6" ht="30" customHeight="1" x14ac:dyDescent="0.25">
      <c r="A41" s="95"/>
      <c r="B41" s="35" t="s">
        <v>182</v>
      </c>
      <c r="C41" s="29">
        <v>1389.76846</v>
      </c>
      <c r="D41" s="29">
        <v>1389.76846</v>
      </c>
      <c r="E41" s="29">
        <v>1389.76846</v>
      </c>
      <c r="F41" s="32">
        <f t="shared" si="3"/>
        <v>100</v>
      </c>
    </row>
    <row r="42" spans="1:6" ht="25.5" customHeight="1" x14ac:dyDescent="0.25">
      <c r="A42" s="95"/>
      <c r="B42" s="35" t="s">
        <v>183</v>
      </c>
      <c r="C42" s="29">
        <v>411.25569000000002</v>
      </c>
      <c r="D42" s="29">
        <v>411.25569000000002</v>
      </c>
      <c r="E42" s="21">
        <v>0</v>
      </c>
      <c r="F42" s="32">
        <f t="shared" si="3"/>
        <v>0</v>
      </c>
    </row>
    <row r="43" spans="1:6" ht="28.5" customHeight="1" x14ac:dyDescent="0.25">
      <c r="A43" s="95"/>
      <c r="B43" s="35" t="s">
        <v>184</v>
      </c>
      <c r="C43" s="29">
        <v>607.23582999999996</v>
      </c>
      <c r="D43" s="29">
        <v>607.23582999999996</v>
      </c>
      <c r="E43" s="21">
        <v>0</v>
      </c>
      <c r="F43" s="32">
        <f t="shared" si="3"/>
        <v>0</v>
      </c>
    </row>
    <row r="44" spans="1:6" ht="29.25" customHeight="1" x14ac:dyDescent="0.25">
      <c r="A44" s="95"/>
      <c r="B44" s="35" t="s">
        <v>185</v>
      </c>
      <c r="C44" s="29">
        <v>1385.04747</v>
      </c>
      <c r="D44" s="29">
        <v>1385.04747</v>
      </c>
      <c r="E44" s="21">
        <v>0</v>
      </c>
      <c r="F44" s="32">
        <f t="shared" si="3"/>
        <v>0</v>
      </c>
    </row>
    <row r="45" spans="1:6" ht="40.5" customHeight="1" x14ac:dyDescent="0.25">
      <c r="A45" s="94"/>
      <c r="B45" s="35" t="s">
        <v>186</v>
      </c>
      <c r="C45" s="29">
        <v>1399.80584</v>
      </c>
      <c r="D45" s="29">
        <v>1399.80584</v>
      </c>
      <c r="E45" s="21">
        <v>0</v>
      </c>
      <c r="F45" s="32">
        <f t="shared" si="3"/>
        <v>0</v>
      </c>
    </row>
    <row r="46" spans="1:6" ht="55.5" customHeight="1" x14ac:dyDescent="0.25">
      <c r="A46" s="96" t="s">
        <v>220</v>
      </c>
      <c r="B46" s="19" t="s">
        <v>4</v>
      </c>
      <c r="C46" s="6">
        <v>0</v>
      </c>
      <c r="D46" s="6">
        <v>15760.7</v>
      </c>
      <c r="E46" s="6">
        <v>0</v>
      </c>
      <c r="F46" s="24">
        <v>0</v>
      </c>
    </row>
    <row r="47" spans="1:6" ht="21" customHeight="1" x14ac:dyDescent="0.25">
      <c r="A47" s="81" t="s">
        <v>172</v>
      </c>
      <c r="B47" s="19" t="s">
        <v>4</v>
      </c>
      <c r="C47" s="6">
        <f>C48</f>
        <v>4093.29412</v>
      </c>
      <c r="D47" s="6">
        <f>D48</f>
        <v>4093.29412</v>
      </c>
      <c r="E47" s="6">
        <f>E48</f>
        <v>4093.29412</v>
      </c>
      <c r="F47" s="24">
        <f>F48</f>
        <v>100</v>
      </c>
    </row>
    <row r="48" spans="1:6" ht="72.75" customHeight="1" x14ac:dyDescent="0.25">
      <c r="A48" s="81"/>
      <c r="B48" s="36" t="s">
        <v>187</v>
      </c>
      <c r="C48" s="21">
        <v>4093.29412</v>
      </c>
      <c r="D48" s="21">
        <v>4093.29412</v>
      </c>
      <c r="E48" s="21">
        <v>4093.29412</v>
      </c>
      <c r="F48" s="8">
        <f>E48/D48*100</f>
        <v>100</v>
      </c>
    </row>
    <row r="49" spans="1:6" ht="16.5" customHeight="1" x14ac:dyDescent="0.25">
      <c r="A49" s="81" t="s">
        <v>63</v>
      </c>
      <c r="B49" s="30" t="s">
        <v>4</v>
      </c>
      <c r="C49" s="6">
        <f>SUM(C50:C74)</f>
        <v>82665.900000000009</v>
      </c>
      <c r="D49" s="6">
        <f>SUM(D50:D74)</f>
        <v>82665.900000000009</v>
      </c>
      <c r="E49" s="6">
        <f>SUM(E50:E74)</f>
        <v>82035.918679999988</v>
      </c>
      <c r="F49" s="9">
        <f t="shared" si="0"/>
        <v>99.237918754891652</v>
      </c>
    </row>
    <row r="50" spans="1:6" ht="12.75" customHeight="1" x14ac:dyDescent="0.25">
      <c r="A50" s="77"/>
      <c r="B50" s="34" t="s">
        <v>138</v>
      </c>
      <c r="C50" s="97">
        <v>31891.8</v>
      </c>
      <c r="D50" s="97">
        <v>31891.8</v>
      </c>
      <c r="E50" s="8">
        <v>31891.833500000001</v>
      </c>
      <c r="F50" s="8">
        <f>E50/D50*100</f>
        <v>100.00010504267556</v>
      </c>
    </row>
    <row r="51" spans="1:6" ht="12.75" customHeight="1" x14ac:dyDescent="0.25">
      <c r="A51" s="77"/>
      <c r="B51" s="34" t="s">
        <v>139</v>
      </c>
      <c r="C51" s="97">
        <v>6401.1</v>
      </c>
      <c r="D51" s="97">
        <v>6401.1</v>
      </c>
      <c r="E51" s="8">
        <v>6401.0802199999998</v>
      </c>
      <c r="F51" s="8">
        <f t="shared" ref="F51:F74" si="4">E51/D51*100</f>
        <v>99.999690990610972</v>
      </c>
    </row>
    <row r="52" spans="1:6" ht="12.75" customHeight="1" x14ac:dyDescent="0.25">
      <c r="A52" s="77"/>
      <c r="B52" s="34" t="s">
        <v>140</v>
      </c>
      <c r="C52" s="97">
        <v>8793.6</v>
      </c>
      <c r="D52" s="97">
        <v>8793.6</v>
      </c>
      <c r="E52" s="8">
        <v>8793.6170700000002</v>
      </c>
      <c r="F52" s="8">
        <f t="shared" si="4"/>
        <v>100.00019411844978</v>
      </c>
    </row>
    <row r="53" spans="1:6" ht="12.75" customHeight="1" x14ac:dyDescent="0.25">
      <c r="A53" s="77"/>
      <c r="B53" s="98" t="s">
        <v>68</v>
      </c>
      <c r="C53" s="97">
        <v>1321.1</v>
      </c>
      <c r="D53" s="97">
        <v>1321.1</v>
      </c>
      <c r="E53" s="8">
        <v>1321.0905</v>
      </c>
      <c r="F53" s="8">
        <f t="shared" si="4"/>
        <v>99.999280902278414</v>
      </c>
    </row>
    <row r="54" spans="1:6" ht="42" customHeight="1" x14ac:dyDescent="0.25">
      <c r="A54" s="77"/>
      <c r="B54" s="98" t="s">
        <v>173</v>
      </c>
      <c r="C54" s="97">
        <v>492.2</v>
      </c>
      <c r="D54" s="97">
        <v>492.2</v>
      </c>
      <c r="E54" s="99">
        <v>492.2</v>
      </c>
      <c r="F54" s="8">
        <f t="shared" si="4"/>
        <v>100</v>
      </c>
    </row>
    <row r="55" spans="1:6" ht="12.75" customHeight="1" x14ac:dyDescent="0.25">
      <c r="A55" s="77"/>
      <c r="B55" s="34" t="s">
        <v>137</v>
      </c>
      <c r="C55" s="97">
        <v>4265</v>
      </c>
      <c r="D55" s="97">
        <v>4265</v>
      </c>
      <c r="E55" s="8">
        <v>4265.0339100000001</v>
      </c>
      <c r="F55" s="8">
        <f t="shared" si="4"/>
        <v>100.00079507620165</v>
      </c>
    </row>
    <row r="56" spans="1:6" ht="12.75" customHeight="1" x14ac:dyDescent="0.25">
      <c r="A56" s="77"/>
      <c r="B56" s="34" t="s">
        <v>141</v>
      </c>
      <c r="C56" s="97">
        <v>1013.4</v>
      </c>
      <c r="D56" s="97">
        <v>1013.4</v>
      </c>
      <c r="E56" s="8">
        <v>912.04650000000004</v>
      </c>
      <c r="F56" s="8">
        <f t="shared" si="4"/>
        <v>89.998667850799293</v>
      </c>
    </row>
    <row r="57" spans="1:6" ht="12.75" customHeight="1" x14ac:dyDescent="0.25">
      <c r="A57" s="77"/>
      <c r="B57" s="34" t="s">
        <v>174</v>
      </c>
      <c r="C57" s="97">
        <v>413.4</v>
      </c>
      <c r="D57" s="97">
        <v>413.4</v>
      </c>
      <c r="E57" s="8">
        <v>413.39</v>
      </c>
      <c r="F57" s="8">
        <f t="shared" si="4"/>
        <v>99.997581035316884</v>
      </c>
    </row>
    <row r="58" spans="1:6" ht="12.75" customHeight="1" x14ac:dyDescent="0.25">
      <c r="A58" s="77"/>
      <c r="B58" s="34" t="s">
        <v>25</v>
      </c>
      <c r="C58" s="97">
        <v>467.8</v>
      </c>
      <c r="D58" s="97">
        <v>467.8</v>
      </c>
      <c r="E58" s="8">
        <v>263.11950000000002</v>
      </c>
      <c r="F58" s="8">
        <f t="shared" si="4"/>
        <v>56.246152201795638</v>
      </c>
    </row>
    <row r="59" spans="1:6" ht="12.75" customHeight="1" x14ac:dyDescent="0.25">
      <c r="A59" s="77"/>
      <c r="B59" s="34" t="s">
        <v>33</v>
      </c>
      <c r="C59" s="97">
        <v>771.1</v>
      </c>
      <c r="D59" s="97">
        <v>771.1</v>
      </c>
      <c r="E59" s="8">
        <v>771.1</v>
      </c>
      <c r="F59" s="8">
        <f t="shared" si="4"/>
        <v>100</v>
      </c>
    </row>
    <row r="60" spans="1:6" ht="12.75" customHeight="1" x14ac:dyDescent="0.25">
      <c r="A60" s="77"/>
      <c r="B60" s="34" t="s">
        <v>14</v>
      </c>
      <c r="C60" s="97">
        <v>1301.0999999999999</v>
      </c>
      <c r="D60" s="97">
        <v>1301.0999999999999</v>
      </c>
      <c r="E60" s="8">
        <v>977.09407999999996</v>
      </c>
      <c r="F60" s="8">
        <f t="shared" si="4"/>
        <v>75.097539005456923</v>
      </c>
    </row>
    <row r="61" spans="1:6" ht="12.75" customHeight="1" x14ac:dyDescent="0.25">
      <c r="A61" s="77"/>
      <c r="B61" s="34" t="s">
        <v>26</v>
      </c>
      <c r="C61" s="97">
        <v>1967</v>
      </c>
      <c r="D61" s="97">
        <v>1967</v>
      </c>
      <c r="E61" s="8">
        <v>1967.0172</v>
      </c>
      <c r="F61" s="8">
        <f t="shared" si="4"/>
        <v>100.00087442806304</v>
      </c>
    </row>
    <row r="62" spans="1:6" ht="12.75" customHeight="1" x14ac:dyDescent="0.25">
      <c r="A62" s="77"/>
      <c r="B62" s="34" t="s">
        <v>27</v>
      </c>
      <c r="C62" s="97">
        <v>310.2</v>
      </c>
      <c r="D62" s="97">
        <v>310.2</v>
      </c>
      <c r="E62" s="8">
        <v>310.18860000000001</v>
      </c>
      <c r="F62" s="8">
        <f t="shared" si="4"/>
        <v>99.996324951644112</v>
      </c>
    </row>
    <row r="63" spans="1:6" ht="12.75" customHeight="1" x14ac:dyDescent="0.25">
      <c r="A63" s="77"/>
      <c r="B63" s="34" t="s">
        <v>28</v>
      </c>
      <c r="C63" s="97">
        <v>7119.3</v>
      </c>
      <c r="D63" s="97">
        <v>7119.3</v>
      </c>
      <c r="E63" s="8">
        <v>7119.3271999999997</v>
      </c>
      <c r="F63" s="8">
        <f t="shared" si="4"/>
        <v>100.00038206003398</v>
      </c>
    </row>
    <row r="64" spans="1:6" ht="12.75" customHeight="1" x14ac:dyDescent="0.25">
      <c r="A64" s="77"/>
      <c r="B64" s="98" t="s">
        <v>8</v>
      </c>
      <c r="C64" s="97">
        <v>2079.3000000000002</v>
      </c>
      <c r="D64" s="97">
        <v>2079.3000000000002</v>
      </c>
      <c r="E64" s="8">
        <v>2079.3159500000002</v>
      </c>
      <c r="F64" s="8">
        <f t="shared" si="4"/>
        <v>100.0007670850767</v>
      </c>
    </row>
    <row r="65" spans="1:6" ht="12.75" customHeight="1" x14ac:dyDescent="0.25">
      <c r="A65" s="77"/>
      <c r="B65" s="34" t="s">
        <v>29</v>
      </c>
      <c r="C65" s="97">
        <v>191.7</v>
      </c>
      <c r="D65" s="97">
        <v>191.7</v>
      </c>
      <c r="E65" s="8">
        <v>191.7</v>
      </c>
      <c r="F65" s="8">
        <f t="shared" si="4"/>
        <v>100</v>
      </c>
    </row>
    <row r="66" spans="1:6" ht="12.75" customHeight="1" x14ac:dyDescent="0.25">
      <c r="A66" s="77"/>
      <c r="B66" s="34" t="s">
        <v>30</v>
      </c>
      <c r="C66" s="97">
        <v>1154.0999999999999</v>
      </c>
      <c r="D66" s="97">
        <v>1154.0999999999999</v>
      </c>
      <c r="E66" s="8">
        <v>1154.0999999999999</v>
      </c>
      <c r="F66" s="8">
        <f t="shared" si="4"/>
        <v>100</v>
      </c>
    </row>
    <row r="67" spans="1:6" ht="12.75" customHeight="1" x14ac:dyDescent="0.25">
      <c r="A67" s="77"/>
      <c r="B67" s="34" t="s">
        <v>31</v>
      </c>
      <c r="C67" s="97">
        <v>1467.3</v>
      </c>
      <c r="D67" s="97">
        <v>1467.3</v>
      </c>
      <c r="E67" s="8">
        <v>1467.2538500000001</v>
      </c>
      <c r="F67" s="8">
        <f t="shared" si="4"/>
        <v>99.996854767259606</v>
      </c>
    </row>
    <row r="68" spans="1:6" ht="12.75" customHeight="1" x14ac:dyDescent="0.25">
      <c r="A68" s="77"/>
      <c r="B68" s="34" t="s">
        <v>32</v>
      </c>
      <c r="C68" s="97">
        <v>643.70000000000005</v>
      </c>
      <c r="D68" s="97">
        <v>643.70000000000005</v>
      </c>
      <c r="E68" s="8">
        <v>643.745</v>
      </c>
      <c r="F68" s="8">
        <f t="shared" si="4"/>
        <v>100.00699083423955</v>
      </c>
    </row>
    <row r="69" spans="1:6" ht="12.75" customHeight="1" x14ac:dyDescent="0.25">
      <c r="A69" s="77"/>
      <c r="B69" s="34" t="s">
        <v>7</v>
      </c>
      <c r="C69" s="97">
        <v>2285.6</v>
      </c>
      <c r="D69" s="97">
        <v>2285.6</v>
      </c>
      <c r="E69" s="8">
        <v>2285.5770000000002</v>
      </c>
      <c r="F69" s="8">
        <f t="shared" si="4"/>
        <v>99.998993699685002</v>
      </c>
    </row>
    <row r="70" spans="1:6" ht="12.75" customHeight="1" x14ac:dyDescent="0.25">
      <c r="A70" s="77"/>
      <c r="B70" s="34" t="s">
        <v>9</v>
      </c>
      <c r="C70" s="97">
        <v>3538</v>
      </c>
      <c r="D70" s="97">
        <v>3538</v>
      </c>
      <c r="E70" s="8">
        <v>3538.0250000000001</v>
      </c>
      <c r="F70" s="8">
        <f t="shared" si="4"/>
        <v>100.00070661390616</v>
      </c>
    </row>
    <row r="71" spans="1:6" ht="12.75" customHeight="1" x14ac:dyDescent="0.25">
      <c r="A71" s="77"/>
      <c r="B71" s="34" t="s">
        <v>10</v>
      </c>
      <c r="C71" s="97">
        <v>749.3</v>
      </c>
      <c r="D71" s="97">
        <v>749.3</v>
      </c>
      <c r="E71" s="8">
        <v>749.27160000000003</v>
      </c>
      <c r="F71" s="8">
        <f t="shared" si="4"/>
        <v>99.996209795809435</v>
      </c>
    </row>
    <row r="72" spans="1:6" ht="12.75" customHeight="1" x14ac:dyDescent="0.25">
      <c r="A72" s="77"/>
      <c r="B72" s="34" t="s">
        <v>15</v>
      </c>
      <c r="C72" s="97">
        <v>2779</v>
      </c>
      <c r="D72" s="97">
        <v>2779</v>
      </c>
      <c r="E72" s="8">
        <v>2778.9920000000002</v>
      </c>
      <c r="F72" s="8">
        <f t="shared" si="4"/>
        <v>99.999712126664278</v>
      </c>
    </row>
    <row r="73" spans="1:6" ht="12.75" customHeight="1" x14ac:dyDescent="0.25">
      <c r="A73" s="77"/>
      <c r="B73" s="34" t="s">
        <v>3</v>
      </c>
      <c r="C73" s="97">
        <v>1078.5</v>
      </c>
      <c r="D73" s="97">
        <v>1078.5</v>
      </c>
      <c r="E73" s="8">
        <v>1078.5</v>
      </c>
      <c r="F73" s="8">
        <f t="shared" si="4"/>
        <v>100</v>
      </c>
    </row>
    <row r="74" spans="1:6" ht="12.75" customHeight="1" x14ac:dyDescent="0.25">
      <c r="A74" s="77"/>
      <c r="B74" s="98" t="s">
        <v>16</v>
      </c>
      <c r="C74" s="97">
        <v>171.3</v>
      </c>
      <c r="D74" s="97">
        <v>171.3</v>
      </c>
      <c r="E74" s="8">
        <v>171.3</v>
      </c>
      <c r="F74" s="8">
        <f t="shared" si="4"/>
        <v>100</v>
      </c>
    </row>
    <row r="75" spans="1:6" ht="36" customHeight="1" x14ac:dyDescent="0.25">
      <c r="A75" s="78" t="s">
        <v>188</v>
      </c>
      <c r="B75" s="30" t="s">
        <v>4</v>
      </c>
      <c r="C75" s="6">
        <f>0</f>
        <v>0</v>
      </c>
      <c r="D75" s="6">
        <f>SUM(D76:D77)</f>
        <v>26804.954750000001</v>
      </c>
      <c r="E75" s="6">
        <f>SUM(E76:E77)</f>
        <v>26804.954750000001</v>
      </c>
      <c r="F75" s="9">
        <f t="shared" ref="F75" si="5">E75/D75*100</f>
        <v>100</v>
      </c>
    </row>
    <row r="76" spans="1:6" ht="21.75" customHeight="1" x14ac:dyDescent="0.25">
      <c r="A76" s="79"/>
      <c r="B76" s="34" t="s">
        <v>10</v>
      </c>
      <c r="C76" s="97">
        <v>0</v>
      </c>
      <c r="D76" s="97">
        <f>21073.56851</f>
        <v>21073.568510000001</v>
      </c>
      <c r="E76" s="97">
        <f>21073.56851</f>
        <v>21073.568510000001</v>
      </c>
      <c r="F76" s="8">
        <f>E76/D76*100</f>
        <v>100</v>
      </c>
    </row>
    <row r="77" spans="1:6" ht="23.25" customHeight="1" x14ac:dyDescent="0.25">
      <c r="A77" s="79"/>
      <c r="B77" s="34" t="s">
        <v>15</v>
      </c>
      <c r="C77" s="97">
        <v>0</v>
      </c>
      <c r="D77" s="97">
        <f>4631.7254+1099.66084</f>
        <v>5731.3862399999998</v>
      </c>
      <c r="E77" s="97">
        <f>4631.7254+1099.66084</f>
        <v>5731.3862399999998</v>
      </c>
      <c r="F77" s="8">
        <f>E77/D77*100</f>
        <v>100</v>
      </c>
    </row>
    <row r="78" spans="1:6" ht="18.75" customHeight="1" x14ac:dyDescent="0.25">
      <c r="A78" s="78" t="s">
        <v>130</v>
      </c>
      <c r="B78" s="30" t="s">
        <v>4</v>
      </c>
      <c r="C78" s="6">
        <f>SUM(C79:C88)</f>
        <v>589766.30000000005</v>
      </c>
      <c r="D78" s="6">
        <f>SUM(D79:D88)</f>
        <v>1417845.4800400003</v>
      </c>
      <c r="E78" s="6">
        <f>SUM(E79:E88)</f>
        <v>743956.31844000006</v>
      </c>
      <c r="F78" s="9">
        <f t="shared" ref="F78:F84" si="6">E78/D78*100</f>
        <v>52.470902430003278</v>
      </c>
    </row>
    <row r="79" spans="1:6" ht="18.75" customHeight="1" x14ac:dyDescent="0.25">
      <c r="A79" s="79"/>
      <c r="B79" s="3" t="s">
        <v>17</v>
      </c>
      <c r="C79" s="21">
        <v>0</v>
      </c>
      <c r="D79" s="100">
        <f>63616.60618+1967.524</f>
        <v>65584.130180000007</v>
      </c>
      <c r="E79" s="100">
        <f>1967.524+19084.982</f>
        <v>21052.506000000001</v>
      </c>
      <c r="F79" s="8">
        <f t="shared" si="6"/>
        <v>32.100000323584375</v>
      </c>
    </row>
    <row r="80" spans="1:6" ht="43.5" customHeight="1" x14ac:dyDescent="0.25">
      <c r="A80" s="79"/>
      <c r="B80" s="98" t="s">
        <v>173</v>
      </c>
      <c r="C80" s="21">
        <v>237231.7</v>
      </c>
      <c r="D80" s="100">
        <f>230114.768+7116.952</f>
        <v>237231.72</v>
      </c>
      <c r="E80" s="100">
        <f>7116.952+110481.458</f>
        <v>117598.41</v>
      </c>
      <c r="F80" s="8">
        <f t="shared" si="6"/>
        <v>49.571115532105061</v>
      </c>
    </row>
    <row r="81" spans="1:6" ht="43.5" customHeight="1" x14ac:dyDescent="0.25">
      <c r="A81" s="79"/>
      <c r="B81" s="101" t="s">
        <v>72</v>
      </c>
      <c r="C81" s="21">
        <v>124490.6</v>
      </c>
      <c r="D81" s="21">
        <f>451921.418+9382.373</f>
        <v>461303.79100000003</v>
      </c>
      <c r="E81" s="100">
        <f>165712.19716+9382.373</f>
        <v>175094.57016</v>
      </c>
      <c r="F81" s="8">
        <f>E81/D81*100</f>
        <v>37.956455935563724</v>
      </c>
    </row>
    <row r="82" spans="1:6" ht="18.75" customHeight="1" x14ac:dyDescent="0.25">
      <c r="A82" s="79"/>
      <c r="B82" s="102" t="s">
        <v>73</v>
      </c>
      <c r="C82" s="21">
        <v>198229.8</v>
      </c>
      <c r="D82" s="100">
        <f>354371.53753+9936.45</f>
        <v>364307.98752999998</v>
      </c>
      <c r="E82" s="100">
        <f>9936.45+268654.223</f>
        <v>278590.67300000001</v>
      </c>
      <c r="F82" s="8">
        <f t="shared" si="6"/>
        <v>76.471195399485623</v>
      </c>
    </row>
    <row r="83" spans="1:6" ht="18.75" customHeight="1" x14ac:dyDescent="0.25">
      <c r="A83" s="79"/>
      <c r="B83" s="102" t="s">
        <v>15</v>
      </c>
      <c r="C83" s="21"/>
      <c r="D83" s="100">
        <f>175696.623+5433.916</f>
        <v>181130.53899999999</v>
      </c>
      <c r="E83" s="100">
        <f>52708.987+5433.916</f>
        <v>58142.902999999998</v>
      </c>
      <c r="F83" s="8">
        <f t="shared" si="6"/>
        <v>32.09999998951033</v>
      </c>
    </row>
    <row r="84" spans="1:6" ht="18.75" customHeight="1" x14ac:dyDescent="0.25">
      <c r="A84" s="79"/>
      <c r="B84" s="102" t="s">
        <v>26</v>
      </c>
      <c r="C84" s="21">
        <v>29814.2</v>
      </c>
      <c r="D84" s="100">
        <f>71325.22169+1370.56727</f>
        <v>72695.788960000005</v>
      </c>
      <c r="E84" s="100">
        <f>71325.22169+1370.56727</f>
        <v>72695.788960000005</v>
      </c>
      <c r="F84" s="8">
        <f t="shared" si="6"/>
        <v>100</v>
      </c>
    </row>
    <row r="85" spans="1:6" ht="18.75" customHeight="1" x14ac:dyDescent="0.25">
      <c r="A85" s="79"/>
      <c r="B85" s="102" t="s">
        <v>8</v>
      </c>
      <c r="C85" s="21">
        <v>0</v>
      </c>
      <c r="D85" s="100">
        <f>11373.2685+323.79187</f>
        <v>11697.060369999999</v>
      </c>
      <c r="E85" s="100">
        <f>11373.2685+323.79187</f>
        <v>11697.060369999999</v>
      </c>
      <c r="F85" s="8">
        <f>E85/D85*100</f>
        <v>100</v>
      </c>
    </row>
    <row r="86" spans="1:6" ht="18.75" customHeight="1" x14ac:dyDescent="0.25">
      <c r="A86" s="72"/>
      <c r="B86" s="102" t="s">
        <v>14</v>
      </c>
      <c r="C86" s="21">
        <v>0</v>
      </c>
      <c r="D86" s="100">
        <f>2020.405+62.488</f>
        <v>2082.893</v>
      </c>
      <c r="E86" s="100">
        <f>2020.405+62.488</f>
        <v>2082.893</v>
      </c>
      <c r="F86" s="8">
        <f t="shared" ref="F86:F88" si="7">E86/D86*100</f>
        <v>100</v>
      </c>
    </row>
    <row r="87" spans="1:6" ht="18.75" customHeight="1" x14ac:dyDescent="0.25">
      <c r="A87" s="72"/>
      <c r="B87" s="102" t="s">
        <v>31</v>
      </c>
      <c r="C87" s="21">
        <v>0</v>
      </c>
      <c r="D87" s="100">
        <f>447.459+14467.831</f>
        <v>14915.29</v>
      </c>
      <c r="E87" s="100">
        <f>4340.349+447.459</f>
        <v>4787.808</v>
      </c>
      <c r="F87" s="8">
        <f t="shared" si="7"/>
        <v>32.099999396592352</v>
      </c>
    </row>
    <row r="88" spans="1:6" ht="18.75" customHeight="1" x14ac:dyDescent="0.25">
      <c r="A88" s="72"/>
      <c r="B88" s="102" t="s">
        <v>37</v>
      </c>
      <c r="C88" s="21">
        <v>0</v>
      </c>
      <c r="D88" s="100">
        <f>206.888+6689.392</f>
        <v>6896.28</v>
      </c>
      <c r="E88" s="100">
        <f>206.888+2006.81795</f>
        <v>2213.70595</v>
      </c>
      <c r="F88" s="8">
        <f t="shared" si="7"/>
        <v>32.100001015039993</v>
      </c>
    </row>
    <row r="89" spans="1:6" ht="14.25" customHeight="1" x14ac:dyDescent="0.25">
      <c r="A89" s="81" t="s">
        <v>52</v>
      </c>
      <c r="B89" s="19" t="s">
        <v>4</v>
      </c>
      <c r="C89" s="6">
        <f>SUM(C90:C92)</f>
        <v>718.5</v>
      </c>
      <c r="D89" s="6">
        <f>SUM(D90:D92)</f>
        <v>29367.5</v>
      </c>
      <c r="E89" s="6">
        <f>SUM(E90:E92)</f>
        <v>0</v>
      </c>
      <c r="F89" s="9">
        <f t="shared" ref="F89:F102" si="8">E89/D89*100</f>
        <v>0</v>
      </c>
    </row>
    <row r="90" spans="1:6" ht="15" x14ac:dyDescent="0.25">
      <c r="A90" s="77"/>
      <c r="B90" s="37" t="s">
        <v>53</v>
      </c>
      <c r="C90" s="21">
        <v>367.1</v>
      </c>
      <c r="D90" s="21">
        <v>18952.080000000002</v>
      </c>
      <c r="E90" s="21">
        <v>0</v>
      </c>
      <c r="F90" s="8"/>
    </row>
    <row r="91" spans="1:6" ht="15" x14ac:dyDescent="0.25">
      <c r="A91" s="77"/>
      <c r="B91" s="37" t="s">
        <v>54</v>
      </c>
      <c r="C91" s="21">
        <v>156.4</v>
      </c>
      <c r="D91" s="21">
        <v>4720.46</v>
      </c>
      <c r="E91" s="21">
        <v>0</v>
      </c>
      <c r="F91" s="8"/>
    </row>
    <row r="92" spans="1:6" ht="15" x14ac:dyDescent="0.25">
      <c r="A92" s="77"/>
      <c r="B92" s="37" t="s">
        <v>72</v>
      </c>
      <c r="C92" s="21">
        <v>195</v>
      </c>
      <c r="D92" s="21">
        <v>5694.96</v>
      </c>
      <c r="E92" s="21">
        <v>0</v>
      </c>
      <c r="F92" s="8"/>
    </row>
    <row r="93" spans="1:6" ht="32.25" customHeight="1" x14ac:dyDescent="0.25">
      <c r="A93" s="81" t="s">
        <v>55</v>
      </c>
      <c r="B93" s="30" t="s">
        <v>4</v>
      </c>
      <c r="C93" s="38">
        <f>SUM(C94:C101)</f>
        <v>15269.8</v>
      </c>
      <c r="D93" s="38">
        <f>SUM(D94:D101)</f>
        <v>15289.8</v>
      </c>
      <c r="E93" s="6">
        <f>SUM(E94:E101)</f>
        <v>2254.36</v>
      </c>
      <c r="F93" s="9">
        <f t="shared" si="8"/>
        <v>14.744208557338881</v>
      </c>
    </row>
    <row r="94" spans="1:6" ht="16.5" customHeight="1" x14ac:dyDescent="0.25">
      <c r="A94" s="81"/>
      <c r="B94" s="37" t="s">
        <v>25</v>
      </c>
      <c r="C94" s="21">
        <v>1843</v>
      </c>
      <c r="D94" s="21">
        <v>1843</v>
      </c>
      <c r="E94" s="21">
        <v>1228</v>
      </c>
      <c r="F94" s="21">
        <v>0</v>
      </c>
    </row>
    <row r="95" spans="1:6" ht="18" customHeight="1" x14ac:dyDescent="0.25">
      <c r="A95" s="81"/>
      <c r="B95" s="37" t="s">
        <v>33</v>
      </c>
      <c r="C95" s="21">
        <v>2020.8</v>
      </c>
      <c r="D95" s="21">
        <v>2020.8</v>
      </c>
      <c r="E95" s="21">
        <v>0</v>
      </c>
      <c r="F95" s="21">
        <v>0</v>
      </c>
    </row>
    <row r="96" spans="1:6" ht="18.75" customHeight="1" x14ac:dyDescent="0.25">
      <c r="A96" s="81"/>
      <c r="B96" s="37" t="s">
        <v>14</v>
      </c>
      <c r="C96" s="21">
        <v>1920</v>
      </c>
      <c r="D96" s="21">
        <v>1920</v>
      </c>
      <c r="E96" s="21">
        <v>0</v>
      </c>
      <c r="F96" s="21">
        <v>0</v>
      </c>
    </row>
    <row r="97" spans="1:6" ht="19.5" customHeight="1" x14ac:dyDescent="0.25">
      <c r="A97" s="81"/>
      <c r="B97" s="37" t="s">
        <v>26</v>
      </c>
      <c r="C97" s="21">
        <v>1920</v>
      </c>
      <c r="D97" s="21">
        <v>1940</v>
      </c>
      <c r="E97" s="21">
        <v>0</v>
      </c>
      <c r="F97" s="21">
        <v>0</v>
      </c>
    </row>
    <row r="98" spans="1:6" ht="17.25" customHeight="1" x14ac:dyDescent="0.25">
      <c r="A98" s="81"/>
      <c r="B98" s="37" t="s">
        <v>8</v>
      </c>
      <c r="C98" s="21">
        <v>1843</v>
      </c>
      <c r="D98" s="21">
        <v>1843</v>
      </c>
      <c r="E98" s="21">
        <v>614.96</v>
      </c>
      <c r="F98" s="21">
        <v>0</v>
      </c>
    </row>
    <row r="99" spans="1:6" ht="18" customHeight="1" x14ac:dyDescent="0.25">
      <c r="A99" s="81"/>
      <c r="B99" s="37" t="s">
        <v>31</v>
      </c>
      <c r="C99" s="21">
        <v>1940</v>
      </c>
      <c r="D99" s="21">
        <v>1940</v>
      </c>
      <c r="E99" s="21">
        <v>411.4</v>
      </c>
      <c r="F99" s="21">
        <v>0</v>
      </c>
    </row>
    <row r="100" spans="1:6" ht="18.75" customHeight="1" x14ac:dyDescent="0.25">
      <c r="A100" s="81"/>
      <c r="B100" s="37" t="s">
        <v>32</v>
      </c>
      <c r="C100" s="21">
        <v>1940</v>
      </c>
      <c r="D100" s="21">
        <v>1940</v>
      </c>
      <c r="E100" s="21">
        <v>0</v>
      </c>
      <c r="F100" s="21">
        <v>0</v>
      </c>
    </row>
    <row r="101" spans="1:6" ht="17.25" customHeight="1" x14ac:dyDescent="0.25">
      <c r="A101" s="81"/>
      <c r="B101" s="37" t="s">
        <v>16</v>
      </c>
      <c r="C101" s="21">
        <v>1843</v>
      </c>
      <c r="D101" s="21">
        <v>1843</v>
      </c>
      <c r="E101" s="21">
        <v>0</v>
      </c>
      <c r="F101" s="21">
        <v>0</v>
      </c>
    </row>
    <row r="102" spans="1:6" ht="27" customHeight="1" x14ac:dyDescent="0.25">
      <c r="A102" s="81" t="s">
        <v>56</v>
      </c>
      <c r="B102" s="30" t="s">
        <v>4</v>
      </c>
      <c r="C102" s="38">
        <f>SUM(C103:C131)</f>
        <v>45775.099999999991</v>
      </c>
      <c r="D102" s="38">
        <f>SUM(D103:D131)</f>
        <v>45775.099999999991</v>
      </c>
      <c r="E102" s="38">
        <f>SUM(E103:E131)</f>
        <v>0</v>
      </c>
      <c r="F102" s="9">
        <f t="shared" si="8"/>
        <v>0</v>
      </c>
    </row>
    <row r="103" spans="1:6" ht="15" customHeight="1" x14ac:dyDescent="0.25">
      <c r="A103" s="81"/>
      <c r="B103" s="37" t="s">
        <v>17</v>
      </c>
      <c r="C103" s="21">
        <v>7490.6</v>
      </c>
      <c r="D103" s="21">
        <v>7490.6</v>
      </c>
      <c r="E103" s="21">
        <v>0</v>
      </c>
      <c r="F103" s="21">
        <v>0</v>
      </c>
    </row>
    <row r="104" spans="1:6" ht="15.75" customHeight="1" x14ac:dyDescent="0.25">
      <c r="A104" s="81"/>
      <c r="B104" s="37" t="s">
        <v>18</v>
      </c>
      <c r="C104" s="21">
        <v>3594.5</v>
      </c>
      <c r="D104" s="21">
        <v>3594.5</v>
      </c>
      <c r="E104" s="21">
        <v>0</v>
      </c>
      <c r="F104" s="21">
        <v>0</v>
      </c>
    </row>
    <row r="105" spans="1:6" ht="16.5" customHeight="1" x14ac:dyDescent="0.25">
      <c r="A105" s="81"/>
      <c r="B105" s="37" t="s">
        <v>19</v>
      </c>
      <c r="C105" s="21">
        <v>1757.8</v>
      </c>
      <c r="D105" s="21">
        <v>1757.8</v>
      </c>
      <c r="E105" s="21">
        <v>0</v>
      </c>
      <c r="F105" s="21">
        <v>0</v>
      </c>
    </row>
    <row r="106" spans="1:6" ht="13.5" customHeight="1" x14ac:dyDescent="0.25">
      <c r="A106" s="81"/>
      <c r="B106" s="37" t="s">
        <v>20</v>
      </c>
      <c r="C106" s="21">
        <v>1076.5999999999999</v>
      </c>
      <c r="D106" s="21">
        <v>1076.5999999999999</v>
      </c>
      <c r="E106" s="21">
        <v>0</v>
      </c>
      <c r="F106" s="21">
        <v>0</v>
      </c>
    </row>
    <row r="107" spans="1:6" ht="15.75" customHeight="1" x14ac:dyDescent="0.25">
      <c r="A107" s="81"/>
      <c r="B107" s="37" t="s">
        <v>21</v>
      </c>
      <c r="C107" s="21">
        <v>4205.7</v>
      </c>
      <c r="D107" s="21">
        <v>4205.7</v>
      </c>
      <c r="E107" s="21">
        <v>0</v>
      </c>
      <c r="F107" s="21">
        <v>0</v>
      </c>
    </row>
    <row r="108" spans="1:6" ht="14.25" customHeight="1" x14ac:dyDescent="0.25">
      <c r="A108" s="81"/>
      <c r="B108" s="37" t="s">
        <v>22</v>
      </c>
      <c r="C108" s="21">
        <v>2408.3000000000002</v>
      </c>
      <c r="D108" s="21">
        <v>2408.3000000000002</v>
      </c>
      <c r="E108" s="21">
        <v>0</v>
      </c>
      <c r="F108" s="21">
        <v>0</v>
      </c>
    </row>
    <row r="109" spans="1:6" ht="16.5" customHeight="1" x14ac:dyDescent="0.25">
      <c r="A109" s="81"/>
      <c r="B109" s="37" t="s">
        <v>23</v>
      </c>
      <c r="C109" s="21">
        <v>1700</v>
      </c>
      <c r="D109" s="21">
        <v>1700</v>
      </c>
      <c r="E109" s="21">
        <v>0</v>
      </c>
      <c r="F109" s="21">
        <v>0</v>
      </c>
    </row>
    <row r="110" spans="1:6" ht="15.75" customHeight="1" x14ac:dyDescent="0.25">
      <c r="A110" s="81"/>
      <c r="B110" s="37" t="s">
        <v>24</v>
      </c>
      <c r="C110" s="21">
        <v>858.8</v>
      </c>
      <c r="D110" s="21">
        <v>858.8</v>
      </c>
      <c r="E110" s="21">
        <v>0</v>
      </c>
      <c r="F110" s="21">
        <v>0</v>
      </c>
    </row>
    <row r="111" spans="1:6" ht="15" customHeight="1" x14ac:dyDescent="0.25">
      <c r="A111" s="81"/>
      <c r="B111" s="37" t="s">
        <v>57</v>
      </c>
      <c r="C111" s="21">
        <v>429.4</v>
      </c>
      <c r="D111" s="21">
        <v>429.4</v>
      </c>
      <c r="E111" s="21">
        <v>0</v>
      </c>
      <c r="F111" s="21">
        <v>0</v>
      </c>
    </row>
    <row r="112" spans="1:6" ht="14.25" customHeight="1" x14ac:dyDescent="0.25">
      <c r="A112" s="81"/>
      <c r="B112" s="37" t="s">
        <v>25</v>
      </c>
      <c r="C112" s="21">
        <v>916.1</v>
      </c>
      <c r="D112" s="21">
        <v>916.1</v>
      </c>
      <c r="E112" s="21">
        <v>0</v>
      </c>
      <c r="F112" s="21">
        <v>0</v>
      </c>
    </row>
    <row r="113" spans="1:6" ht="15.75" customHeight="1" x14ac:dyDescent="0.25">
      <c r="A113" s="81"/>
      <c r="B113" s="37" t="s">
        <v>33</v>
      </c>
      <c r="C113" s="21">
        <v>1316.9</v>
      </c>
      <c r="D113" s="21">
        <v>1316.9</v>
      </c>
      <c r="E113" s="21">
        <v>0</v>
      </c>
      <c r="F113" s="21">
        <v>0</v>
      </c>
    </row>
    <row r="114" spans="1:6" ht="17.25" customHeight="1" x14ac:dyDescent="0.25">
      <c r="A114" s="81"/>
      <c r="B114" s="37" t="s">
        <v>14</v>
      </c>
      <c r="C114" s="21">
        <v>2125</v>
      </c>
      <c r="D114" s="21">
        <v>2125</v>
      </c>
      <c r="E114" s="21">
        <v>0</v>
      </c>
      <c r="F114" s="21">
        <v>0</v>
      </c>
    </row>
    <row r="115" spans="1:6" ht="17.25" customHeight="1" x14ac:dyDescent="0.25">
      <c r="A115" s="81"/>
      <c r="B115" s="37" t="s">
        <v>26</v>
      </c>
      <c r="C115" s="21">
        <v>1431.4</v>
      </c>
      <c r="D115" s="21">
        <v>1431.4</v>
      </c>
      <c r="E115" s="21">
        <v>0</v>
      </c>
      <c r="F115" s="21">
        <v>0</v>
      </c>
    </row>
    <row r="116" spans="1:6" ht="17.25" customHeight="1" x14ac:dyDescent="0.25">
      <c r="A116" s="81"/>
      <c r="B116" s="37" t="s">
        <v>27</v>
      </c>
      <c r="C116" s="21">
        <v>458.1</v>
      </c>
      <c r="D116" s="21">
        <v>458.1</v>
      </c>
      <c r="E116" s="21">
        <v>0</v>
      </c>
      <c r="F116" s="21">
        <v>0</v>
      </c>
    </row>
    <row r="117" spans="1:6" ht="17.25" customHeight="1" x14ac:dyDescent="0.25">
      <c r="A117" s="81"/>
      <c r="B117" s="37" t="s">
        <v>28</v>
      </c>
      <c r="C117" s="21">
        <v>1259.5999999999999</v>
      </c>
      <c r="D117" s="21">
        <v>1259.5999999999999</v>
      </c>
      <c r="E117" s="21">
        <v>0</v>
      </c>
      <c r="F117" s="21">
        <v>0</v>
      </c>
    </row>
    <row r="118" spans="1:6" ht="15" customHeight="1" x14ac:dyDescent="0.25">
      <c r="A118" s="81"/>
      <c r="B118" s="37" t="s">
        <v>8</v>
      </c>
      <c r="C118" s="21">
        <v>738.6</v>
      </c>
      <c r="D118" s="21">
        <v>738.6</v>
      </c>
      <c r="E118" s="21">
        <v>0</v>
      </c>
      <c r="F118" s="21">
        <v>0</v>
      </c>
    </row>
    <row r="119" spans="1:6" ht="15.75" customHeight="1" x14ac:dyDescent="0.25">
      <c r="A119" s="81"/>
      <c r="B119" s="37" t="s">
        <v>29</v>
      </c>
      <c r="C119" s="21">
        <v>858.8</v>
      </c>
      <c r="D119" s="21">
        <v>858.8</v>
      </c>
      <c r="E119" s="21">
        <v>0</v>
      </c>
      <c r="F119" s="21">
        <v>0</v>
      </c>
    </row>
    <row r="120" spans="1:6" ht="16.5" customHeight="1" x14ac:dyDescent="0.25">
      <c r="A120" s="81"/>
      <c r="B120" s="37" t="s">
        <v>30</v>
      </c>
      <c r="C120" s="21">
        <v>1586.7</v>
      </c>
      <c r="D120" s="21">
        <v>1586.7</v>
      </c>
      <c r="E120" s="21">
        <v>0</v>
      </c>
      <c r="F120" s="21">
        <v>0</v>
      </c>
    </row>
    <row r="121" spans="1:6" ht="18.75" customHeight="1" x14ac:dyDescent="0.25">
      <c r="A121" s="81"/>
      <c r="B121" s="37" t="s">
        <v>31</v>
      </c>
      <c r="C121" s="21">
        <v>343.5</v>
      </c>
      <c r="D121" s="21">
        <v>343.5</v>
      </c>
      <c r="E121" s="21">
        <v>0</v>
      </c>
      <c r="F121" s="21">
        <v>0</v>
      </c>
    </row>
    <row r="122" spans="1:6" ht="20.25" customHeight="1" x14ac:dyDescent="0.25">
      <c r="A122" s="81"/>
      <c r="B122" s="37" t="s">
        <v>32</v>
      </c>
      <c r="C122" s="21">
        <v>830.2</v>
      </c>
      <c r="D122" s="21">
        <v>830.2</v>
      </c>
      <c r="E122" s="21">
        <v>0</v>
      </c>
      <c r="F122" s="21">
        <v>0</v>
      </c>
    </row>
    <row r="123" spans="1:6" ht="17.25" customHeight="1" x14ac:dyDescent="0.25">
      <c r="A123" s="81"/>
      <c r="B123" s="37" t="s">
        <v>7</v>
      </c>
      <c r="C123" s="21">
        <v>1431.4</v>
      </c>
      <c r="D123" s="21">
        <v>1431.4</v>
      </c>
      <c r="E123" s="21">
        <v>0</v>
      </c>
      <c r="F123" s="21">
        <v>0</v>
      </c>
    </row>
    <row r="124" spans="1:6" ht="17.25" customHeight="1" x14ac:dyDescent="0.25">
      <c r="A124" s="81"/>
      <c r="B124" s="37" t="s">
        <v>5</v>
      </c>
      <c r="C124" s="21">
        <v>572.6</v>
      </c>
      <c r="D124" s="21">
        <v>572.6</v>
      </c>
      <c r="E124" s="21">
        <v>0</v>
      </c>
      <c r="F124" s="21">
        <v>0</v>
      </c>
    </row>
    <row r="125" spans="1:6" ht="17.25" customHeight="1" x14ac:dyDescent="0.25">
      <c r="A125" s="81"/>
      <c r="B125" s="16" t="s">
        <v>6</v>
      </c>
      <c r="C125" s="21">
        <v>572.6</v>
      </c>
      <c r="D125" s="21">
        <v>572.6</v>
      </c>
      <c r="E125" s="21">
        <v>0</v>
      </c>
      <c r="F125" s="21">
        <v>0</v>
      </c>
    </row>
    <row r="126" spans="1:6" ht="15" customHeight="1" x14ac:dyDescent="0.25">
      <c r="A126" s="81"/>
      <c r="B126" s="37" t="s">
        <v>9</v>
      </c>
      <c r="C126" s="21">
        <v>1002</v>
      </c>
      <c r="D126" s="21">
        <v>1002</v>
      </c>
      <c r="E126" s="21">
        <v>0</v>
      </c>
      <c r="F126" s="21">
        <v>0</v>
      </c>
    </row>
    <row r="127" spans="1:6" ht="15" customHeight="1" x14ac:dyDescent="0.25">
      <c r="A127" s="81"/>
      <c r="B127" s="37" t="s">
        <v>10</v>
      </c>
      <c r="C127" s="21">
        <v>1511.6</v>
      </c>
      <c r="D127" s="21">
        <v>1511.6</v>
      </c>
      <c r="E127" s="21">
        <v>0</v>
      </c>
      <c r="F127" s="21">
        <v>0</v>
      </c>
    </row>
    <row r="128" spans="1:6" ht="15" customHeight="1" x14ac:dyDescent="0.25">
      <c r="A128" s="81"/>
      <c r="B128" s="37" t="s">
        <v>15</v>
      </c>
      <c r="C128" s="21">
        <v>1447.8</v>
      </c>
      <c r="D128" s="21">
        <v>1447.8</v>
      </c>
      <c r="E128" s="21">
        <v>0</v>
      </c>
      <c r="F128" s="21">
        <v>0</v>
      </c>
    </row>
    <row r="129" spans="1:6" ht="17.25" customHeight="1" x14ac:dyDescent="0.25">
      <c r="A129" s="81"/>
      <c r="B129" s="37" t="s">
        <v>3</v>
      </c>
      <c r="C129" s="21">
        <v>1760.6</v>
      </c>
      <c r="D129" s="21">
        <v>1760.6</v>
      </c>
      <c r="E129" s="21">
        <v>0</v>
      </c>
      <c r="F129" s="21">
        <v>0</v>
      </c>
    </row>
    <row r="130" spans="1:6" ht="19.5" customHeight="1" x14ac:dyDescent="0.25">
      <c r="A130" s="81"/>
      <c r="B130" s="37" t="s">
        <v>16</v>
      </c>
      <c r="C130" s="21">
        <v>1631.8</v>
      </c>
      <c r="D130" s="21">
        <v>1631.8</v>
      </c>
      <c r="E130" s="21">
        <v>0</v>
      </c>
      <c r="F130" s="21">
        <v>0</v>
      </c>
    </row>
    <row r="131" spans="1:6" ht="15" customHeight="1" x14ac:dyDescent="0.25">
      <c r="A131" s="81"/>
      <c r="B131" s="37" t="s">
        <v>37</v>
      </c>
      <c r="C131" s="21">
        <v>458.1</v>
      </c>
      <c r="D131" s="21">
        <v>458.1</v>
      </c>
      <c r="E131" s="21">
        <v>0</v>
      </c>
      <c r="F131" s="21">
        <v>0</v>
      </c>
    </row>
    <row r="132" spans="1:6" s="7" customFormat="1" ht="18.75" customHeight="1" x14ac:dyDescent="0.25">
      <c r="A132" s="81" t="s">
        <v>64</v>
      </c>
      <c r="B132" s="30" t="s">
        <v>4</v>
      </c>
      <c r="C132" s="38">
        <f>SUM(C133:C161)</f>
        <v>34216</v>
      </c>
      <c r="D132" s="38">
        <f>SUM(D133:D161)</f>
        <v>34215.9</v>
      </c>
      <c r="E132" s="38">
        <f>SUM(E133:E161)</f>
        <v>15721.900000000001</v>
      </c>
      <c r="F132" s="9">
        <f t="shared" ref="F132:F162" si="9">E132/D132*100</f>
        <v>45.949105532807849</v>
      </c>
    </row>
    <row r="133" spans="1:6" s="7" customFormat="1" ht="14.25" customHeight="1" x14ac:dyDescent="0.25">
      <c r="A133" s="81"/>
      <c r="B133" s="37" t="s">
        <v>17</v>
      </c>
      <c r="C133" s="21">
        <v>3540.2</v>
      </c>
      <c r="D133" s="21">
        <v>3540.2</v>
      </c>
      <c r="E133" s="21">
        <v>1702.7</v>
      </c>
      <c r="F133" s="8">
        <v>0</v>
      </c>
    </row>
    <row r="134" spans="1:6" s="7" customFormat="1" ht="15" customHeight="1" x14ac:dyDescent="0.25">
      <c r="A134" s="81"/>
      <c r="B134" s="37" t="s">
        <v>18</v>
      </c>
      <c r="C134" s="21">
        <v>1570.8</v>
      </c>
      <c r="D134" s="21">
        <v>1570.8</v>
      </c>
      <c r="E134" s="21">
        <v>682.1</v>
      </c>
      <c r="F134" s="8">
        <v>0</v>
      </c>
    </row>
    <row r="135" spans="1:6" s="7" customFormat="1" ht="15.75" customHeight="1" x14ac:dyDescent="0.25">
      <c r="A135" s="81"/>
      <c r="B135" s="37" t="s">
        <v>19</v>
      </c>
      <c r="C135" s="21">
        <v>1274.2</v>
      </c>
      <c r="D135" s="21">
        <v>1274.2</v>
      </c>
      <c r="E135" s="21">
        <v>861</v>
      </c>
      <c r="F135" s="8">
        <v>0</v>
      </c>
    </row>
    <row r="136" spans="1:6" s="7" customFormat="1" ht="12.75" customHeight="1" x14ac:dyDescent="0.25">
      <c r="A136" s="81"/>
      <c r="B136" s="37" t="s">
        <v>20</v>
      </c>
      <c r="C136" s="21">
        <v>2081.1999999999998</v>
      </c>
      <c r="D136" s="21">
        <v>2081.1</v>
      </c>
      <c r="E136" s="21">
        <v>842.2</v>
      </c>
      <c r="F136" s="8">
        <v>0</v>
      </c>
    </row>
    <row r="137" spans="1:6" s="7" customFormat="1" ht="12.75" customHeight="1" x14ac:dyDescent="0.25">
      <c r="A137" s="81"/>
      <c r="B137" s="37" t="s">
        <v>21</v>
      </c>
      <c r="C137" s="21">
        <v>2042</v>
      </c>
      <c r="D137" s="21">
        <v>2042</v>
      </c>
      <c r="E137" s="21">
        <v>374.3</v>
      </c>
      <c r="F137" s="8">
        <v>0</v>
      </c>
    </row>
    <row r="138" spans="1:6" s="7" customFormat="1" ht="12.75" customHeight="1" x14ac:dyDescent="0.25">
      <c r="A138" s="81"/>
      <c r="B138" s="37" t="s">
        <v>22</v>
      </c>
      <c r="C138" s="21">
        <v>617.29999999999995</v>
      </c>
      <c r="D138" s="21">
        <v>617.29999999999995</v>
      </c>
      <c r="E138" s="21">
        <v>306.60000000000002</v>
      </c>
      <c r="F138" s="8">
        <v>0</v>
      </c>
    </row>
    <row r="139" spans="1:6" s="7" customFormat="1" ht="12.75" customHeight="1" x14ac:dyDescent="0.25">
      <c r="A139" s="81"/>
      <c r="B139" s="37" t="s">
        <v>23</v>
      </c>
      <c r="C139" s="21">
        <v>925.9</v>
      </c>
      <c r="D139" s="21">
        <v>925.9</v>
      </c>
      <c r="E139" s="21">
        <v>561.5</v>
      </c>
      <c r="F139" s="8">
        <v>0</v>
      </c>
    </row>
    <row r="140" spans="1:6" s="7" customFormat="1" ht="12.75" customHeight="1" x14ac:dyDescent="0.25">
      <c r="A140" s="81"/>
      <c r="B140" s="37" t="s">
        <v>24</v>
      </c>
      <c r="C140" s="21">
        <v>552.4</v>
      </c>
      <c r="D140" s="21">
        <v>552.4</v>
      </c>
      <c r="E140" s="21">
        <v>239.3</v>
      </c>
      <c r="F140" s="8">
        <v>0</v>
      </c>
    </row>
    <row r="141" spans="1:6" s="7" customFormat="1" ht="12.75" customHeight="1" x14ac:dyDescent="0.25">
      <c r="A141" s="81"/>
      <c r="B141" s="37" t="s">
        <v>57</v>
      </c>
      <c r="C141" s="21">
        <v>231.7</v>
      </c>
      <c r="D141" s="21">
        <v>231.7</v>
      </c>
      <c r="E141" s="21">
        <v>67.900000000000006</v>
      </c>
      <c r="F141" s="8">
        <v>0</v>
      </c>
    </row>
    <row r="142" spans="1:6" s="7" customFormat="1" ht="12.75" customHeight="1" x14ac:dyDescent="0.25">
      <c r="A142" s="81"/>
      <c r="B142" s="37" t="s">
        <v>25</v>
      </c>
      <c r="C142" s="21">
        <v>1131.5999999999999</v>
      </c>
      <c r="D142" s="21">
        <v>1131.5999999999999</v>
      </c>
      <c r="E142" s="21">
        <v>514.5</v>
      </c>
      <c r="F142" s="8">
        <v>0</v>
      </c>
    </row>
    <row r="143" spans="1:6" s="7" customFormat="1" ht="12.75" customHeight="1" x14ac:dyDescent="0.25">
      <c r="A143" s="81"/>
      <c r="B143" s="37" t="s">
        <v>33</v>
      </c>
      <c r="C143" s="21">
        <v>748.5</v>
      </c>
      <c r="D143" s="21">
        <v>748.5</v>
      </c>
      <c r="E143" s="21">
        <v>233.9</v>
      </c>
      <c r="F143" s="8">
        <v>0</v>
      </c>
    </row>
    <row r="144" spans="1:6" s="7" customFormat="1" ht="12.75" customHeight="1" x14ac:dyDescent="0.25">
      <c r="A144" s="81"/>
      <c r="B144" s="37" t="s">
        <v>14</v>
      </c>
      <c r="C144" s="21">
        <v>776</v>
      </c>
      <c r="D144" s="21">
        <v>776</v>
      </c>
      <c r="E144" s="21">
        <v>474.6</v>
      </c>
      <c r="F144" s="8">
        <v>0</v>
      </c>
    </row>
    <row r="145" spans="1:6" s="7" customFormat="1" ht="16.5" customHeight="1" x14ac:dyDescent="0.25">
      <c r="A145" s="81"/>
      <c r="B145" s="37" t="s">
        <v>26</v>
      </c>
      <c r="C145" s="21">
        <v>1042.5</v>
      </c>
      <c r="D145" s="21">
        <v>1042.5</v>
      </c>
      <c r="E145" s="21">
        <v>439.3</v>
      </c>
      <c r="F145" s="8">
        <v>0</v>
      </c>
    </row>
    <row r="146" spans="1:6" s="7" customFormat="1" ht="12.75" customHeight="1" x14ac:dyDescent="0.25">
      <c r="A146" s="81"/>
      <c r="B146" s="37" t="s">
        <v>27</v>
      </c>
      <c r="C146" s="21">
        <v>1390</v>
      </c>
      <c r="D146" s="21">
        <v>1390</v>
      </c>
      <c r="E146" s="21">
        <v>602</v>
      </c>
      <c r="F146" s="8">
        <v>0</v>
      </c>
    </row>
    <row r="147" spans="1:6" s="7" customFormat="1" ht="12.75" customHeight="1" x14ac:dyDescent="0.25">
      <c r="A147" s="81"/>
      <c r="B147" s="37" t="s">
        <v>28</v>
      </c>
      <c r="C147" s="21">
        <v>989</v>
      </c>
      <c r="D147" s="21">
        <v>989</v>
      </c>
      <c r="E147" s="21">
        <v>450.5</v>
      </c>
      <c r="F147" s="8">
        <v>0</v>
      </c>
    </row>
    <row r="148" spans="1:6" s="7" customFormat="1" ht="12.75" customHeight="1" x14ac:dyDescent="0.25">
      <c r="A148" s="81"/>
      <c r="B148" s="37" t="s">
        <v>8</v>
      </c>
      <c r="C148" s="21">
        <v>2129.6</v>
      </c>
      <c r="D148" s="21">
        <v>2129.6</v>
      </c>
      <c r="E148" s="21">
        <v>811.4</v>
      </c>
      <c r="F148" s="8">
        <v>0</v>
      </c>
    </row>
    <row r="149" spans="1:6" s="7" customFormat="1" ht="12.75" customHeight="1" x14ac:dyDescent="0.25">
      <c r="A149" s="81"/>
      <c r="B149" s="37" t="s">
        <v>29</v>
      </c>
      <c r="C149" s="21">
        <v>1087.0999999999999</v>
      </c>
      <c r="D149" s="21">
        <v>1087.0999999999999</v>
      </c>
      <c r="E149" s="21">
        <v>431.6</v>
      </c>
      <c r="F149" s="8">
        <v>0</v>
      </c>
    </row>
    <row r="150" spans="1:6" s="7" customFormat="1" ht="12.75" customHeight="1" x14ac:dyDescent="0.25">
      <c r="A150" s="81"/>
      <c r="B150" s="37" t="s">
        <v>30</v>
      </c>
      <c r="C150" s="21">
        <v>996.5</v>
      </c>
      <c r="D150" s="21">
        <v>996.5</v>
      </c>
      <c r="E150" s="21">
        <v>485.6</v>
      </c>
      <c r="F150" s="8">
        <v>0</v>
      </c>
    </row>
    <row r="151" spans="1:6" s="7" customFormat="1" ht="12.75" customHeight="1" x14ac:dyDescent="0.25">
      <c r="A151" s="81"/>
      <c r="B151" s="37" t="s">
        <v>31</v>
      </c>
      <c r="C151" s="21">
        <v>1069.2</v>
      </c>
      <c r="D151" s="21">
        <v>1069.3</v>
      </c>
      <c r="E151" s="21">
        <v>523.70000000000005</v>
      </c>
      <c r="F151" s="8">
        <v>0</v>
      </c>
    </row>
    <row r="152" spans="1:6" s="7" customFormat="1" ht="12.75" customHeight="1" x14ac:dyDescent="0.25">
      <c r="A152" s="81"/>
      <c r="B152" s="37" t="s">
        <v>32</v>
      </c>
      <c r="C152" s="21">
        <v>1791</v>
      </c>
      <c r="D152" s="21">
        <v>1791</v>
      </c>
      <c r="E152" s="21">
        <v>633.4</v>
      </c>
      <c r="F152" s="8">
        <v>0</v>
      </c>
    </row>
    <row r="153" spans="1:6" s="7" customFormat="1" ht="12.75" customHeight="1" x14ac:dyDescent="0.25">
      <c r="A153" s="81"/>
      <c r="B153" s="37" t="s">
        <v>7</v>
      </c>
      <c r="C153" s="21">
        <v>1247.4000000000001</v>
      </c>
      <c r="D153" s="21">
        <v>1247.4000000000001</v>
      </c>
      <c r="E153" s="21">
        <v>708</v>
      </c>
      <c r="F153" s="8">
        <v>0</v>
      </c>
    </row>
    <row r="154" spans="1:6" s="7" customFormat="1" ht="17.25" customHeight="1" x14ac:dyDescent="0.25">
      <c r="A154" s="81"/>
      <c r="B154" s="37" t="s">
        <v>5</v>
      </c>
      <c r="C154" s="21">
        <v>899.9</v>
      </c>
      <c r="D154" s="21">
        <v>899.9</v>
      </c>
      <c r="E154" s="21">
        <v>419.1</v>
      </c>
      <c r="F154" s="8">
        <v>0</v>
      </c>
    </row>
    <row r="155" spans="1:6" s="7" customFormat="1" ht="16.5" customHeight="1" x14ac:dyDescent="0.25">
      <c r="A155" s="81"/>
      <c r="B155" s="16" t="s">
        <v>6</v>
      </c>
      <c r="C155" s="21">
        <v>552.4</v>
      </c>
      <c r="D155" s="21">
        <v>552.4</v>
      </c>
      <c r="E155" s="21">
        <v>273.60000000000002</v>
      </c>
      <c r="F155" s="8">
        <v>0</v>
      </c>
    </row>
    <row r="156" spans="1:6" s="7" customFormat="1" ht="18" customHeight="1" x14ac:dyDescent="0.25">
      <c r="A156" s="81"/>
      <c r="B156" s="37" t="s">
        <v>9</v>
      </c>
      <c r="C156" s="21">
        <v>1648.4</v>
      </c>
      <c r="D156" s="21">
        <v>1648.4</v>
      </c>
      <c r="E156" s="21">
        <v>662.3</v>
      </c>
      <c r="F156" s="8">
        <v>0</v>
      </c>
    </row>
    <row r="157" spans="1:6" s="7" customFormat="1" ht="16.5" customHeight="1" x14ac:dyDescent="0.25">
      <c r="A157" s="81"/>
      <c r="B157" s="37" t="s">
        <v>10</v>
      </c>
      <c r="C157" s="21">
        <v>347.5</v>
      </c>
      <c r="D157" s="21">
        <v>347.5</v>
      </c>
      <c r="E157" s="21">
        <v>268.2</v>
      </c>
      <c r="F157" s="8">
        <v>0</v>
      </c>
    </row>
    <row r="158" spans="1:6" s="7" customFormat="1" ht="17.25" customHeight="1" x14ac:dyDescent="0.25">
      <c r="A158" s="81"/>
      <c r="B158" s="37" t="s">
        <v>15</v>
      </c>
      <c r="C158" s="21">
        <v>1208.0999999999999</v>
      </c>
      <c r="D158" s="21">
        <v>1208.0999999999999</v>
      </c>
      <c r="E158" s="21">
        <v>724.8</v>
      </c>
      <c r="F158" s="8">
        <v>0</v>
      </c>
    </row>
    <row r="159" spans="1:6" s="7" customFormat="1" ht="15" customHeight="1" x14ac:dyDescent="0.25">
      <c r="A159" s="81"/>
      <c r="B159" s="37" t="s">
        <v>3</v>
      </c>
      <c r="C159" s="21">
        <v>1577.1</v>
      </c>
      <c r="D159" s="21">
        <v>1577.1</v>
      </c>
      <c r="E159" s="21">
        <v>1013.4</v>
      </c>
      <c r="F159" s="8">
        <v>0</v>
      </c>
    </row>
    <row r="160" spans="1:6" s="7" customFormat="1" ht="20.25" customHeight="1" x14ac:dyDescent="0.25">
      <c r="A160" s="81"/>
      <c r="B160" s="37" t="s">
        <v>16</v>
      </c>
      <c r="C160" s="21">
        <v>561.4</v>
      </c>
      <c r="D160" s="21">
        <v>561.29999999999995</v>
      </c>
      <c r="E160" s="21">
        <v>331.3</v>
      </c>
      <c r="F160" s="8">
        <v>0</v>
      </c>
    </row>
    <row r="161" spans="1:6" s="7" customFormat="1" ht="18" customHeight="1" x14ac:dyDescent="0.25">
      <c r="A161" s="81"/>
      <c r="B161" s="37" t="s">
        <v>37</v>
      </c>
      <c r="C161" s="21">
        <v>187.1</v>
      </c>
      <c r="D161" s="21">
        <v>187.1</v>
      </c>
      <c r="E161" s="21">
        <v>83.1</v>
      </c>
      <c r="F161" s="8">
        <v>0</v>
      </c>
    </row>
    <row r="162" spans="1:6" s="10" customFormat="1" ht="22.5" customHeight="1" x14ac:dyDescent="0.25">
      <c r="A162" s="77" t="s">
        <v>142</v>
      </c>
      <c r="B162" s="30" t="s">
        <v>4</v>
      </c>
      <c r="C162" s="6">
        <f>SUM(C163:C164)</f>
        <v>51294.400000000001</v>
      </c>
      <c r="D162" s="6">
        <f>SUM(D163:D164)</f>
        <v>51294.400000000001</v>
      </c>
      <c r="E162" s="6">
        <f>SUM(E163:E164)</f>
        <v>0</v>
      </c>
      <c r="F162" s="9">
        <f t="shared" si="9"/>
        <v>0</v>
      </c>
    </row>
    <row r="163" spans="1:6" s="7" customFormat="1" ht="15" customHeight="1" x14ac:dyDescent="0.25">
      <c r="A163" s="77"/>
      <c r="B163" s="37" t="s">
        <v>33</v>
      </c>
      <c r="C163" s="21">
        <v>2134</v>
      </c>
      <c r="D163" s="21">
        <v>2134</v>
      </c>
      <c r="E163" s="21">
        <v>0</v>
      </c>
      <c r="F163" s="21">
        <v>0</v>
      </c>
    </row>
    <row r="164" spans="1:6" s="7" customFormat="1" ht="42.75" customHeight="1" x14ac:dyDescent="0.25">
      <c r="A164" s="77"/>
      <c r="B164" s="37" t="s">
        <v>26</v>
      </c>
      <c r="C164" s="21">
        <v>49160.4</v>
      </c>
      <c r="D164" s="21">
        <v>49160.4</v>
      </c>
      <c r="E164" s="21">
        <v>0</v>
      </c>
      <c r="F164" s="21">
        <v>0</v>
      </c>
    </row>
    <row r="165" spans="1:6" s="7" customFormat="1" ht="15.75" customHeight="1" x14ac:dyDescent="0.25">
      <c r="A165" s="77" t="s">
        <v>143</v>
      </c>
      <c r="B165" s="39" t="s">
        <v>4</v>
      </c>
      <c r="C165" s="6">
        <f>SUM(C166:C166)</f>
        <v>0</v>
      </c>
      <c r="D165" s="6">
        <f>SUM(D166:D166)</f>
        <v>7569.01</v>
      </c>
      <c r="E165" s="6">
        <f>SUM(E166:E166)</f>
        <v>2160</v>
      </c>
      <c r="F165" s="9">
        <f t="shared" ref="F165:F340" si="10">E165/D165*100</f>
        <v>28.537417707203449</v>
      </c>
    </row>
    <row r="166" spans="1:6" s="7" customFormat="1" ht="19.5" customHeight="1" x14ac:dyDescent="0.25">
      <c r="A166" s="77"/>
      <c r="B166" s="37" t="s">
        <v>20</v>
      </c>
      <c r="C166" s="21">
        <v>0</v>
      </c>
      <c r="D166" s="21">
        <v>7569.01</v>
      </c>
      <c r="E166" s="21">
        <v>2160</v>
      </c>
      <c r="F166" s="21">
        <v>0</v>
      </c>
    </row>
    <row r="167" spans="1:6" s="7" customFormat="1" ht="16.5" customHeight="1" x14ac:dyDescent="0.25">
      <c r="A167" s="78" t="s">
        <v>119</v>
      </c>
      <c r="B167" s="30" t="s">
        <v>4</v>
      </c>
      <c r="C167" s="6">
        <f>C168+C169+C170+C171+C172+C173+C174+C175+C176+C177+C178+C179+C180+C181+C182</f>
        <v>49999.999999999993</v>
      </c>
      <c r="D167" s="6">
        <f>D168+D169+D170+D171+D172+D173+D174+D175+D176+D177+D178+D179+D180+D181+D182</f>
        <v>49999.999999999993</v>
      </c>
      <c r="E167" s="6">
        <f>E168+E169+E170+E171+E172+E173+E174+E175+E176+E177+E178+E179+E180+E181+E182</f>
        <v>7480.4</v>
      </c>
      <c r="F167" s="6">
        <f t="shared" ref="F167" si="11">F168+F169+F170</f>
        <v>0</v>
      </c>
    </row>
    <row r="168" spans="1:6" s="7" customFormat="1" ht="17.25" customHeight="1" x14ac:dyDescent="0.25">
      <c r="A168" s="79"/>
      <c r="B168" s="37" t="s">
        <v>17</v>
      </c>
      <c r="C168" s="21">
        <v>6225.9</v>
      </c>
      <c r="D168" s="21">
        <v>6225.9</v>
      </c>
      <c r="E168" s="21">
        <v>0</v>
      </c>
      <c r="F168" s="40">
        <v>0</v>
      </c>
    </row>
    <row r="169" spans="1:6" s="7" customFormat="1" ht="17.25" customHeight="1" x14ac:dyDescent="0.25">
      <c r="A169" s="79"/>
      <c r="B169" s="37" t="s">
        <v>18</v>
      </c>
      <c r="C169" s="21">
        <v>2336.3000000000002</v>
      </c>
      <c r="D169" s="21">
        <v>2336.3000000000002</v>
      </c>
      <c r="E169" s="21">
        <v>2336.3000000000002</v>
      </c>
      <c r="F169" s="40">
        <v>0</v>
      </c>
    </row>
    <row r="170" spans="1:6" s="7" customFormat="1" ht="18.75" customHeight="1" x14ac:dyDescent="0.25">
      <c r="A170" s="79"/>
      <c r="B170" s="3" t="s">
        <v>39</v>
      </c>
      <c r="C170" s="21">
        <v>3334.2</v>
      </c>
      <c r="D170" s="21">
        <v>3334.2</v>
      </c>
      <c r="E170" s="21">
        <v>0</v>
      </c>
      <c r="F170" s="40">
        <v>0</v>
      </c>
    </row>
    <row r="171" spans="1:6" s="7" customFormat="1" ht="18.75" customHeight="1" x14ac:dyDescent="0.25">
      <c r="A171" s="79"/>
      <c r="B171" s="37" t="s">
        <v>22</v>
      </c>
      <c r="C171" s="21">
        <v>7469.1</v>
      </c>
      <c r="D171" s="21">
        <v>7469.1</v>
      </c>
      <c r="E171" s="21">
        <v>0</v>
      </c>
      <c r="F171" s="40">
        <v>0</v>
      </c>
    </row>
    <row r="172" spans="1:6" s="7" customFormat="1" ht="18.75" customHeight="1" x14ac:dyDescent="0.25">
      <c r="A172" s="79"/>
      <c r="B172" s="3" t="s">
        <v>46</v>
      </c>
      <c r="C172" s="21">
        <v>3319.2</v>
      </c>
      <c r="D172" s="21">
        <v>3319.2</v>
      </c>
      <c r="E172" s="21">
        <v>0</v>
      </c>
      <c r="F172" s="40">
        <v>0</v>
      </c>
    </row>
    <row r="173" spans="1:6" s="7" customFormat="1" ht="18.75" customHeight="1" x14ac:dyDescent="0.25">
      <c r="A173" s="79"/>
      <c r="B173" s="37" t="s">
        <v>25</v>
      </c>
      <c r="C173" s="21">
        <v>1022</v>
      </c>
      <c r="D173" s="21">
        <v>1022</v>
      </c>
      <c r="E173" s="21">
        <v>1022</v>
      </c>
      <c r="F173" s="40">
        <v>0</v>
      </c>
    </row>
    <row r="174" spans="1:6" s="7" customFormat="1" ht="18.75" customHeight="1" x14ac:dyDescent="0.25">
      <c r="A174" s="79"/>
      <c r="B174" s="37" t="s">
        <v>33</v>
      </c>
      <c r="C174" s="21">
        <v>4700.8</v>
      </c>
      <c r="D174" s="21">
        <v>4700.8</v>
      </c>
      <c r="E174" s="21">
        <v>0</v>
      </c>
      <c r="F174" s="40">
        <v>0</v>
      </c>
    </row>
    <row r="175" spans="1:6" s="7" customFormat="1" ht="18.75" customHeight="1" x14ac:dyDescent="0.25">
      <c r="A175" s="79"/>
      <c r="B175" s="37" t="s">
        <v>14</v>
      </c>
      <c r="C175" s="21">
        <v>960</v>
      </c>
      <c r="D175" s="21">
        <v>960</v>
      </c>
      <c r="E175" s="21">
        <v>960</v>
      </c>
      <c r="F175" s="40">
        <v>0</v>
      </c>
    </row>
    <row r="176" spans="1:6" s="7" customFormat="1" ht="18.75" customHeight="1" x14ac:dyDescent="0.25">
      <c r="A176" s="79"/>
      <c r="B176" s="37" t="s">
        <v>30</v>
      </c>
      <c r="C176" s="21">
        <v>2991.7</v>
      </c>
      <c r="D176" s="21">
        <v>2991.7</v>
      </c>
      <c r="E176" s="21">
        <v>0</v>
      </c>
      <c r="F176" s="40">
        <v>0</v>
      </c>
    </row>
    <row r="177" spans="1:6" s="7" customFormat="1" ht="18.75" customHeight="1" x14ac:dyDescent="0.25">
      <c r="A177" s="79"/>
      <c r="B177" s="37" t="s">
        <v>31</v>
      </c>
      <c r="C177" s="21">
        <v>2910</v>
      </c>
      <c r="D177" s="21">
        <v>2910</v>
      </c>
      <c r="E177" s="21">
        <v>0</v>
      </c>
      <c r="F177" s="40">
        <v>0</v>
      </c>
    </row>
    <row r="178" spans="1:6" s="7" customFormat="1" ht="18.75" customHeight="1" x14ac:dyDescent="0.25">
      <c r="A178" s="79"/>
      <c r="B178" s="37" t="s">
        <v>32</v>
      </c>
      <c r="C178" s="21">
        <v>5044</v>
      </c>
      <c r="D178" s="21">
        <v>5044</v>
      </c>
      <c r="E178" s="21">
        <v>0</v>
      </c>
      <c r="F178" s="40">
        <v>0</v>
      </c>
    </row>
    <row r="179" spans="1:6" s="7" customFormat="1" ht="18.75" customHeight="1" x14ac:dyDescent="0.25">
      <c r="A179" s="79"/>
      <c r="B179" s="37" t="s">
        <v>7</v>
      </c>
      <c r="C179" s="21">
        <v>971</v>
      </c>
      <c r="D179" s="21">
        <v>971</v>
      </c>
      <c r="E179" s="21">
        <v>0</v>
      </c>
      <c r="F179" s="40">
        <v>0</v>
      </c>
    </row>
    <row r="180" spans="1:6" s="7" customFormat="1" ht="18.75" customHeight="1" x14ac:dyDescent="0.25">
      <c r="A180" s="79"/>
      <c r="B180" s="37" t="s">
        <v>9</v>
      </c>
      <c r="C180" s="21">
        <v>3162.1</v>
      </c>
      <c r="D180" s="21">
        <v>3162.1</v>
      </c>
      <c r="E180" s="21">
        <v>3162.1</v>
      </c>
      <c r="F180" s="40">
        <v>0</v>
      </c>
    </row>
    <row r="181" spans="1:6" s="7" customFormat="1" ht="18.75" customHeight="1" x14ac:dyDescent="0.25">
      <c r="A181" s="79"/>
      <c r="B181" s="37" t="s">
        <v>10</v>
      </c>
      <c r="C181" s="21">
        <v>4577.2</v>
      </c>
      <c r="D181" s="21">
        <v>4577.2</v>
      </c>
      <c r="E181" s="21">
        <v>0</v>
      </c>
      <c r="F181" s="40">
        <v>0</v>
      </c>
    </row>
    <row r="182" spans="1:6" s="7" customFormat="1" ht="18.75" customHeight="1" x14ac:dyDescent="0.25">
      <c r="A182" s="80"/>
      <c r="B182" s="37" t="s">
        <v>3</v>
      </c>
      <c r="C182" s="21">
        <v>976.5</v>
      </c>
      <c r="D182" s="21">
        <v>976.5</v>
      </c>
      <c r="E182" s="21">
        <v>0</v>
      </c>
      <c r="F182" s="40">
        <v>0</v>
      </c>
    </row>
    <row r="183" spans="1:6" s="10" customFormat="1" ht="30" customHeight="1" x14ac:dyDescent="0.25">
      <c r="A183" s="77" t="s">
        <v>120</v>
      </c>
      <c r="B183" s="30" t="s">
        <v>4</v>
      </c>
      <c r="C183" s="6">
        <f>SUM(C184:C195)</f>
        <v>58440.399999999994</v>
      </c>
      <c r="D183" s="6">
        <f>SUM(D184:D195)</f>
        <v>103030.3</v>
      </c>
      <c r="E183" s="6">
        <f>SUM(E184:E195)</f>
        <v>7297.9</v>
      </c>
      <c r="F183" s="9">
        <f t="shared" si="10"/>
        <v>7.0832560906840021</v>
      </c>
    </row>
    <row r="184" spans="1:6" s="7" customFormat="1" ht="12.75" customHeight="1" x14ac:dyDescent="0.25">
      <c r="A184" s="77"/>
      <c r="B184" s="37" t="s">
        <v>18</v>
      </c>
      <c r="C184" s="21">
        <v>0</v>
      </c>
      <c r="D184" s="21">
        <v>20000</v>
      </c>
      <c r="E184" s="21">
        <v>6000</v>
      </c>
      <c r="F184" s="21">
        <v>0</v>
      </c>
    </row>
    <row r="185" spans="1:6" s="7" customFormat="1" ht="12.75" customHeight="1" x14ac:dyDescent="0.25">
      <c r="A185" s="77"/>
      <c r="B185" s="37" t="s">
        <v>20</v>
      </c>
      <c r="C185" s="21">
        <v>3498.1</v>
      </c>
      <c r="D185" s="21">
        <v>3498.1</v>
      </c>
      <c r="E185" s="21">
        <v>0</v>
      </c>
      <c r="F185" s="21">
        <v>0</v>
      </c>
    </row>
    <row r="186" spans="1:6" s="7" customFormat="1" ht="12.75" customHeight="1" x14ac:dyDescent="0.25">
      <c r="A186" s="77"/>
      <c r="B186" s="37" t="s">
        <v>22</v>
      </c>
      <c r="C186" s="21">
        <v>30000</v>
      </c>
      <c r="D186" s="21">
        <v>30000</v>
      </c>
      <c r="E186" s="21">
        <v>0</v>
      </c>
      <c r="F186" s="21">
        <v>0</v>
      </c>
    </row>
    <row r="187" spans="1:6" s="7" customFormat="1" ht="12.75" customHeight="1" x14ac:dyDescent="0.25">
      <c r="A187" s="77"/>
      <c r="B187" s="37" t="s">
        <v>33</v>
      </c>
      <c r="C187" s="21">
        <v>1723.7</v>
      </c>
      <c r="D187" s="21">
        <v>1723.7</v>
      </c>
      <c r="E187" s="21">
        <v>497.9</v>
      </c>
      <c r="F187" s="21">
        <v>0</v>
      </c>
    </row>
    <row r="188" spans="1:6" s="7" customFormat="1" ht="12.75" customHeight="1" x14ac:dyDescent="0.25">
      <c r="A188" s="77"/>
      <c r="B188" s="37" t="s">
        <v>26</v>
      </c>
      <c r="C188" s="21">
        <v>12841.1</v>
      </c>
      <c r="D188" s="21">
        <v>12841.1</v>
      </c>
      <c r="E188" s="21">
        <v>0</v>
      </c>
      <c r="F188" s="21">
        <v>0</v>
      </c>
    </row>
    <row r="189" spans="1:6" s="7" customFormat="1" ht="12.75" customHeight="1" x14ac:dyDescent="0.25">
      <c r="A189" s="77"/>
      <c r="B189" s="3" t="s">
        <v>28</v>
      </c>
      <c r="C189" s="21">
        <v>200</v>
      </c>
      <c r="D189" s="21">
        <v>200</v>
      </c>
      <c r="E189" s="21">
        <v>0</v>
      </c>
      <c r="F189" s="21">
        <v>0</v>
      </c>
    </row>
    <row r="190" spans="1:6" s="7" customFormat="1" ht="12.75" customHeight="1" x14ac:dyDescent="0.25">
      <c r="A190" s="77"/>
      <c r="B190" s="37" t="s">
        <v>8</v>
      </c>
      <c r="C190" s="21">
        <v>1300</v>
      </c>
      <c r="D190" s="21">
        <v>1300</v>
      </c>
      <c r="E190" s="21">
        <v>0</v>
      </c>
      <c r="F190" s="21">
        <v>0</v>
      </c>
    </row>
    <row r="191" spans="1:6" s="7" customFormat="1" ht="12.75" customHeight="1" x14ac:dyDescent="0.25">
      <c r="A191" s="77"/>
      <c r="B191" s="37" t="s">
        <v>5</v>
      </c>
      <c r="C191" s="21">
        <v>800</v>
      </c>
      <c r="D191" s="21">
        <v>800</v>
      </c>
      <c r="E191" s="21">
        <v>800</v>
      </c>
      <c r="F191" s="21">
        <v>0</v>
      </c>
    </row>
    <row r="192" spans="1:6" s="7" customFormat="1" ht="12.75" customHeight="1" x14ac:dyDescent="0.25">
      <c r="A192" s="77"/>
      <c r="B192" s="37" t="s">
        <v>6</v>
      </c>
      <c r="C192" s="21">
        <v>0</v>
      </c>
      <c r="D192" s="21">
        <v>10151.1</v>
      </c>
      <c r="E192" s="21">
        <v>0</v>
      </c>
      <c r="F192" s="21">
        <v>0</v>
      </c>
    </row>
    <row r="193" spans="1:6" s="7" customFormat="1" ht="12.75" customHeight="1" x14ac:dyDescent="0.25">
      <c r="A193" s="77"/>
      <c r="B193" s="37" t="s">
        <v>15</v>
      </c>
      <c r="C193" s="21">
        <v>6501.9</v>
      </c>
      <c r="D193" s="21">
        <v>6501.8</v>
      </c>
      <c r="E193" s="21">
        <v>0</v>
      </c>
      <c r="F193" s="21">
        <v>0</v>
      </c>
    </row>
    <row r="194" spans="1:6" s="7" customFormat="1" ht="12.75" customHeight="1" x14ac:dyDescent="0.25">
      <c r="A194" s="77"/>
      <c r="B194" s="37" t="s">
        <v>3</v>
      </c>
      <c r="C194" s="21">
        <v>1575.6</v>
      </c>
      <c r="D194" s="21">
        <v>1575.6</v>
      </c>
      <c r="E194" s="21">
        <v>0</v>
      </c>
      <c r="F194" s="21">
        <v>0</v>
      </c>
    </row>
    <row r="195" spans="1:6" s="7" customFormat="1" ht="12.75" customHeight="1" x14ac:dyDescent="0.25">
      <c r="A195" s="77"/>
      <c r="B195" s="37" t="s">
        <v>37</v>
      </c>
      <c r="C195" s="21">
        <v>0</v>
      </c>
      <c r="D195" s="21">
        <v>14438.9</v>
      </c>
      <c r="E195" s="21">
        <v>0</v>
      </c>
      <c r="F195" s="21">
        <v>0</v>
      </c>
    </row>
    <row r="196" spans="1:6" s="7" customFormat="1" ht="15" customHeight="1" x14ac:dyDescent="0.25">
      <c r="A196" s="81" t="s">
        <v>144</v>
      </c>
      <c r="B196" s="30" t="s">
        <v>4</v>
      </c>
      <c r="C196" s="38">
        <f>SUM(C197:C225)</f>
        <v>0</v>
      </c>
      <c r="D196" s="38">
        <f>SUM(D197:D225)</f>
        <v>104999.99999999999</v>
      </c>
      <c r="E196" s="38">
        <f>SUM(E197:E225)</f>
        <v>47183.100000000006</v>
      </c>
      <c r="F196" s="9">
        <f t="shared" ref="F196" si="12">E196/D196*100</f>
        <v>44.936285714285731</v>
      </c>
    </row>
    <row r="197" spans="1:6" s="7" customFormat="1" ht="14.25" customHeight="1" x14ac:dyDescent="0.25">
      <c r="A197" s="81"/>
      <c r="B197" s="37" t="s">
        <v>17</v>
      </c>
      <c r="C197" s="21">
        <v>0</v>
      </c>
      <c r="D197" s="21">
        <v>33329.599999999999</v>
      </c>
      <c r="E197" s="21">
        <v>6748.2</v>
      </c>
      <c r="F197" s="21">
        <v>0</v>
      </c>
    </row>
    <row r="198" spans="1:6" s="7" customFormat="1" ht="12" customHeight="1" x14ac:dyDescent="0.25">
      <c r="A198" s="81"/>
      <c r="B198" s="37" t="s">
        <v>18</v>
      </c>
      <c r="C198" s="21">
        <v>0</v>
      </c>
      <c r="D198" s="21">
        <v>6591.4</v>
      </c>
      <c r="E198" s="21">
        <v>5228.6000000000004</v>
      </c>
      <c r="F198" s="21">
        <v>0</v>
      </c>
    </row>
    <row r="199" spans="1:6" s="7" customFormat="1" ht="15.75" customHeight="1" x14ac:dyDescent="0.25">
      <c r="A199" s="81"/>
      <c r="B199" s="37" t="s">
        <v>19</v>
      </c>
      <c r="C199" s="21">
        <v>0</v>
      </c>
      <c r="D199" s="21">
        <v>876.2</v>
      </c>
      <c r="E199" s="21">
        <v>438.2</v>
      </c>
      <c r="F199" s="21">
        <v>0</v>
      </c>
    </row>
    <row r="200" spans="1:6" s="7" customFormat="1" ht="12.75" customHeight="1" x14ac:dyDescent="0.25">
      <c r="A200" s="81"/>
      <c r="B200" s="37" t="s">
        <v>20</v>
      </c>
      <c r="C200" s="21">
        <v>0</v>
      </c>
      <c r="D200" s="21">
        <v>2607.5</v>
      </c>
      <c r="E200" s="21">
        <v>2237.1</v>
      </c>
      <c r="F200" s="21">
        <v>0</v>
      </c>
    </row>
    <row r="201" spans="1:6" s="7" customFormat="1" ht="12.75" customHeight="1" x14ac:dyDescent="0.25">
      <c r="A201" s="81"/>
      <c r="B201" s="37" t="s">
        <v>21</v>
      </c>
      <c r="C201" s="21">
        <v>0</v>
      </c>
      <c r="D201" s="21">
        <v>165.3</v>
      </c>
      <c r="E201" s="21">
        <v>165.3</v>
      </c>
      <c r="F201" s="21">
        <v>0</v>
      </c>
    </row>
    <row r="202" spans="1:6" s="7" customFormat="1" ht="12.75" customHeight="1" x14ac:dyDescent="0.25">
      <c r="A202" s="81"/>
      <c r="B202" s="37" t="s">
        <v>22</v>
      </c>
      <c r="C202" s="21">
        <v>0</v>
      </c>
      <c r="D202" s="21">
        <v>3214.9</v>
      </c>
      <c r="E202" s="21">
        <v>387.6</v>
      </c>
      <c r="F202" s="21">
        <v>0</v>
      </c>
    </row>
    <row r="203" spans="1:6" s="7" customFormat="1" ht="12.75" customHeight="1" x14ac:dyDescent="0.25">
      <c r="A203" s="81"/>
      <c r="B203" s="37" t="s">
        <v>23</v>
      </c>
      <c r="C203" s="21">
        <v>0</v>
      </c>
      <c r="D203" s="21">
        <v>7401.3</v>
      </c>
      <c r="E203" s="21">
        <v>4387.8</v>
      </c>
      <c r="F203" s="21">
        <v>0</v>
      </c>
    </row>
    <row r="204" spans="1:6" s="7" customFormat="1" ht="12.75" customHeight="1" x14ac:dyDescent="0.25">
      <c r="A204" s="81"/>
      <c r="B204" s="37" t="s">
        <v>24</v>
      </c>
      <c r="C204" s="21">
        <v>0</v>
      </c>
      <c r="D204" s="21">
        <v>530.79999999999995</v>
      </c>
      <c r="E204" s="21">
        <v>0</v>
      </c>
      <c r="F204" s="21">
        <v>0</v>
      </c>
    </row>
    <row r="205" spans="1:6" s="7" customFormat="1" ht="12.75" customHeight="1" x14ac:dyDescent="0.25">
      <c r="A205" s="81"/>
      <c r="B205" s="37" t="s">
        <v>57</v>
      </c>
      <c r="C205" s="21">
        <v>0</v>
      </c>
      <c r="D205" s="21">
        <v>897.2</v>
      </c>
      <c r="E205" s="21">
        <v>114.9</v>
      </c>
      <c r="F205" s="21">
        <v>0</v>
      </c>
    </row>
    <row r="206" spans="1:6" s="7" customFormat="1" ht="12.75" customHeight="1" x14ac:dyDescent="0.25">
      <c r="A206" s="81"/>
      <c r="B206" s="37" t="s">
        <v>25</v>
      </c>
      <c r="C206" s="21">
        <v>0</v>
      </c>
      <c r="D206" s="21">
        <v>1303.8</v>
      </c>
      <c r="E206" s="21">
        <v>968.9</v>
      </c>
      <c r="F206" s="21">
        <v>0</v>
      </c>
    </row>
    <row r="207" spans="1:6" s="7" customFormat="1" ht="12.75" customHeight="1" x14ac:dyDescent="0.25">
      <c r="A207" s="81"/>
      <c r="B207" s="37" t="s">
        <v>33</v>
      </c>
      <c r="C207" s="21">
        <v>0</v>
      </c>
      <c r="D207" s="21">
        <v>2284</v>
      </c>
      <c r="E207" s="21">
        <v>373.8</v>
      </c>
      <c r="F207" s="21">
        <v>0</v>
      </c>
    </row>
    <row r="208" spans="1:6" s="7" customFormat="1" ht="12.75" customHeight="1" x14ac:dyDescent="0.25">
      <c r="A208" s="81"/>
      <c r="B208" s="37" t="s">
        <v>14</v>
      </c>
      <c r="C208" s="21">
        <v>0</v>
      </c>
      <c r="D208" s="21">
        <v>1374.6</v>
      </c>
      <c r="E208" s="21">
        <v>1374.6</v>
      </c>
      <c r="F208" s="21">
        <v>0</v>
      </c>
    </row>
    <row r="209" spans="1:6" s="7" customFormat="1" ht="16.5" customHeight="1" x14ac:dyDescent="0.25">
      <c r="A209" s="81"/>
      <c r="B209" s="37" t="s">
        <v>26</v>
      </c>
      <c r="C209" s="21">
        <v>0</v>
      </c>
      <c r="D209" s="21">
        <v>5022</v>
      </c>
      <c r="E209" s="21">
        <v>1518.9</v>
      </c>
      <c r="F209" s="21">
        <v>0</v>
      </c>
    </row>
    <row r="210" spans="1:6" s="7" customFormat="1" ht="12.75" customHeight="1" x14ac:dyDescent="0.25">
      <c r="A210" s="81"/>
      <c r="B210" s="37" t="s">
        <v>27</v>
      </c>
      <c r="C210" s="21">
        <v>0</v>
      </c>
      <c r="D210" s="21">
        <v>1480.5</v>
      </c>
      <c r="E210" s="21">
        <v>0</v>
      </c>
      <c r="F210" s="21">
        <v>0</v>
      </c>
    </row>
    <row r="211" spans="1:6" s="7" customFormat="1" ht="12.75" customHeight="1" x14ac:dyDescent="0.25">
      <c r="A211" s="81"/>
      <c r="B211" s="37" t="s">
        <v>28</v>
      </c>
      <c r="C211" s="21">
        <v>0</v>
      </c>
      <c r="D211" s="21">
        <v>4554.2</v>
      </c>
      <c r="E211" s="21">
        <v>245.4</v>
      </c>
      <c r="F211" s="21">
        <v>0</v>
      </c>
    </row>
    <row r="212" spans="1:6" s="7" customFormat="1" ht="12.75" customHeight="1" x14ac:dyDescent="0.25">
      <c r="A212" s="81"/>
      <c r="B212" s="37" t="s">
        <v>8</v>
      </c>
      <c r="C212" s="21">
        <v>0</v>
      </c>
      <c r="D212" s="21">
        <v>1783.2</v>
      </c>
      <c r="E212" s="21">
        <v>1783.2</v>
      </c>
      <c r="F212" s="21">
        <v>0</v>
      </c>
    </row>
    <row r="213" spans="1:6" s="7" customFormat="1" ht="12.75" customHeight="1" x14ac:dyDescent="0.25">
      <c r="A213" s="81"/>
      <c r="B213" s="37" t="s">
        <v>29</v>
      </c>
      <c r="C213" s="21">
        <v>0</v>
      </c>
      <c r="D213" s="21">
        <v>4713.3999999999996</v>
      </c>
      <c r="E213" s="21">
        <v>4713.3999999999996</v>
      </c>
      <c r="F213" s="21">
        <v>0</v>
      </c>
    </row>
    <row r="214" spans="1:6" s="7" customFormat="1" ht="12.75" customHeight="1" x14ac:dyDescent="0.25">
      <c r="A214" s="81"/>
      <c r="B214" s="37" t="s">
        <v>30</v>
      </c>
      <c r="C214" s="21">
        <v>0</v>
      </c>
      <c r="D214" s="21">
        <v>1160.5</v>
      </c>
      <c r="E214" s="21">
        <v>908.5</v>
      </c>
      <c r="F214" s="21">
        <v>0</v>
      </c>
    </row>
    <row r="215" spans="1:6" s="7" customFormat="1" ht="12.75" customHeight="1" x14ac:dyDescent="0.25">
      <c r="A215" s="81"/>
      <c r="B215" s="37" t="s">
        <v>31</v>
      </c>
      <c r="C215" s="21">
        <v>0</v>
      </c>
      <c r="D215" s="21">
        <v>3542.4</v>
      </c>
      <c r="E215" s="21">
        <v>744.2</v>
      </c>
      <c r="F215" s="21">
        <v>0</v>
      </c>
    </row>
    <row r="216" spans="1:6" s="7" customFormat="1" ht="12.75" customHeight="1" x14ac:dyDescent="0.25">
      <c r="A216" s="81"/>
      <c r="B216" s="37" t="s">
        <v>32</v>
      </c>
      <c r="C216" s="21">
        <v>0</v>
      </c>
      <c r="D216" s="21">
        <v>291</v>
      </c>
      <c r="E216" s="21">
        <v>0</v>
      </c>
      <c r="F216" s="21">
        <v>0</v>
      </c>
    </row>
    <row r="217" spans="1:6" s="7" customFormat="1" ht="12.75" customHeight="1" x14ac:dyDescent="0.25">
      <c r="A217" s="81"/>
      <c r="B217" s="37" t="s">
        <v>7</v>
      </c>
      <c r="C217" s="21">
        <v>0</v>
      </c>
      <c r="D217" s="21">
        <v>4686.8999999999996</v>
      </c>
      <c r="E217" s="21">
        <v>2333.1999999999998</v>
      </c>
      <c r="F217" s="21">
        <v>0</v>
      </c>
    </row>
    <row r="218" spans="1:6" s="7" customFormat="1" ht="17.25" customHeight="1" x14ac:dyDescent="0.25">
      <c r="A218" s="81"/>
      <c r="B218" s="37" t="s">
        <v>5</v>
      </c>
      <c r="C218" s="21">
        <v>0</v>
      </c>
      <c r="D218" s="21">
        <v>1163.5999999999999</v>
      </c>
      <c r="E218" s="21">
        <v>1163.5999999999999</v>
      </c>
      <c r="F218" s="21">
        <v>0</v>
      </c>
    </row>
    <row r="219" spans="1:6" s="7" customFormat="1" ht="16.5" customHeight="1" x14ac:dyDescent="0.25">
      <c r="A219" s="81"/>
      <c r="B219" s="16" t="s">
        <v>6</v>
      </c>
      <c r="C219" s="21">
        <v>0</v>
      </c>
      <c r="D219" s="21">
        <v>285.89999999999998</v>
      </c>
      <c r="E219" s="21">
        <v>285.89999999999998</v>
      </c>
      <c r="F219" s="21">
        <v>0</v>
      </c>
    </row>
    <row r="220" spans="1:6" s="7" customFormat="1" ht="18" customHeight="1" x14ac:dyDescent="0.25">
      <c r="A220" s="81"/>
      <c r="B220" s="37" t="s">
        <v>9</v>
      </c>
      <c r="C220" s="21">
        <v>0</v>
      </c>
      <c r="D220" s="21">
        <v>3644.5</v>
      </c>
      <c r="E220" s="21">
        <v>3644.5</v>
      </c>
      <c r="F220" s="21">
        <v>0</v>
      </c>
    </row>
    <row r="221" spans="1:6" s="7" customFormat="1" ht="16.5" customHeight="1" x14ac:dyDescent="0.25">
      <c r="A221" s="81"/>
      <c r="B221" s="37" t="s">
        <v>10</v>
      </c>
      <c r="C221" s="21">
        <v>0</v>
      </c>
      <c r="D221" s="21">
        <v>1587.2</v>
      </c>
      <c r="E221" s="21">
        <v>20.399999999999999</v>
      </c>
      <c r="F221" s="21">
        <v>0</v>
      </c>
    </row>
    <row r="222" spans="1:6" s="7" customFormat="1" ht="17.25" customHeight="1" x14ac:dyDescent="0.25">
      <c r="A222" s="81"/>
      <c r="B222" s="37" t="s">
        <v>15</v>
      </c>
      <c r="C222" s="21">
        <v>0</v>
      </c>
      <c r="D222" s="21">
        <v>3577.3</v>
      </c>
      <c r="E222" s="21">
        <v>3172.9</v>
      </c>
      <c r="F222" s="21">
        <v>0</v>
      </c>
    </row>
    <row r="223" spans="1:6" s="7" customFormat="1" ht="15" customHeight="1" x14ac:dyDescent="0.25">
      <c r="A223" s="81"/>
      <c r="B223" s="37" t="s">
        <v>3</v>
      </c>
      <c r="C223" s="21">
        <v>0</v>
      </c>
      <c r="D223" s="21">
        <v>6010.1</v>
      </c>
      <c r="E223" s="21">
        <v>4196</v>
      </c>
      <c r="F223" s="21">
        <v>0</v>
      </c>
    </row>
    <row r="224" spans="1:6" s="7" customFormat="1" ht="20.25" customHeight="1" x14ac:dyDescent="0.25">
      <c r="A224" s="81"/>
      <c r="B224" s="37" t="s">
        <v>16</v>
      </c>
      <c r="C224" s="21">
        <v>0</v>
      </c>
      <c r="D224" s="21">
        <v>602</v>
      </c>
      <c r="E224" s="21">
        <v>0</v>
      </c>
      <c r="F224" s="21">
        <v>0</v>
      </c>
    </row>
    <row r="225" spans="1:6" s="7" customFormat="1" ht="18" customHeight="1" x14ac:dyDescent="0.25">
      <c r="A225" s="81"/>
      <c r="B225" s="37" t="s">
        <v>37</v>
      </c>
      <c r="C225" s="21">
        <v>0</v>
      </c>
      <c r="D225" s="21">
        <v>318.7</v>
      </c>
      <c r="E225" s="21">
        <v>28</v>
      </c>
      <c r="F225" s="21">
        <v>0</v>
      </c>
    </row>
    <row r="226" spans="1:6" ht="30.75" customHeight="1" x14ac:dyDescent="0.25">
      <c r="A226" s="73" t="s">
        <v>59</v>
      </c>
      <c r="B226" s="41" t="s">
        <v>4</v>
      </c>
      <c r="C226" s="42">
        <f>SUM(C227:C231)</f>
        <v>4122</v>
      </c>
      <c r="D226" s="42">
        <f>SUM(D227:D233)</f>
        <v>12689.2</v>
      </c>
      <c r="E226" s="42">
        <f>SUM(E227:E233)</f>
        <v>9994.5</v>
      </c>
      <c r="F226" s="9">
        <f t="shared" si="10"/>
        <v>78.76383065914321</v>
      </c>
    </row>
    <row r="227" spans="1:6" ht="24" customHeight="1" x14ac:dyDescent="0.25">
      <c r="A227" s="82"/>
      <c r="B227" s="22" t="s">
        <v>18</v>
      </c>
      <c r="C227" s="8">
        <v>1235</v>
      </c>
      <c r="D227" s="21">
        <v>1235</v>
      </c>
      <c r="E227" s="21">
        <v>370.5</v>
      </c>
      <c r="F227" s="21">
        <v>0</v>
      </c>
    </row>
    <row r="228" spans="1:6" ht="24" customHeight="1" x14ac:dyDescent="0.25">
      <c r="A228" s="82"/>
      <c r="B228" s="22" t="s">
        <v>17</v>
      </c>
      <c r="C228" s="8">
        <v>0</v>
      </c>
      <c r="D228" s="21">
        <v>6755</v>
      </c>
      <c r="E228" s="21">
        <v>6755</v>
      </c>
      <c r="F228" s="21">
        <v>0</v>
      </c>
    </row>
    <row r="229" spans="1:6" ht="20.25" customHeight="1" x14ac:dyDescent="0.25">
      <c r="A229" s="82"/>
      <c r="B229" s="22" t="s">
        <v>126</v>
      </c>
      <c r="C229" s="8">
        <v>1245</v>
      </c>
      <c r="D229" s="21">
        <v>1245</v>
      </c>
      <c r="E229" s="8">
        <v>638</v>
      </c>
      <c r="F229" s="8">
        <v>0</v>
      </c>
    </row>
    <row r="230" spans="1:6" ht="20.25" customHeight="1" x14ac:dyDescent="0.25">
      <c r="A230" s="82"/>
      <c r="B230" s="22" t="s">
        <v>14</v>
      </c>
      <c r="C230" s="8">
        <v>672</v>
      </c>
      <c r="D230" s="21">
        <v>672</v>
      </c>
      <c r="E230" s="8">
        <v>0</v>
      </c>
      <c r="F230" s="8">
        <v>0</v>
      </c>
    </row>
    <row r="231" spans="1:6" ht="20.25" customHeight="1" x14ac:dyDescent="0.25">
      <c r="A231" s="82"/>
      <c r="B231" s="22" t="s">
        <v>8</v>
      </c>
      <c r="C231" s="8">
        <v>970</v>
      </c>
      <c r="D231" s="21">
        <v>970</v>
      </c>
      <c r="E231" s="21">
        <v>970</v>
      </c>
      <c r="F231" s="21">
        <v>0</v>
      </c>
    </row>
    <row r="232" spans="1:6" ht="20.25" customHeight="1" x14ac:dyDescent="0.25">
      <c r="A232" s="82"/>
      <c r="B232" s="22" t="s">
        <v>32</v>
      </c>
      <c r="C232" s="8">
        <v>551.20000000000005</v>
      </c>
      <c r="D232" s="21">
        <v>551.20000000000005</v>
      </c>
      <c r="E232" s="21">
        <v>0</v>
      </c>
      <c r="F232" s="21">
        <v>0</v>
      </c>
    </row>
    <row r="233" spans="1:6" ht="20.25" customHeight="1" x14ac:dyDescent="0.25">
      <c r="A233" s="83"/>
      <c r="B233" s="22" t="s">
        <v>7</v>
      </c>
      <c r="C233" s="8">
        <v>1261</v>
      </c>
      <c r="D233" s="21">
        <v>1261</v>
      </c>
      <c r="E233" s="21">
        <v>1261</v>
      </c>
      <c r="F233" s="21">
        <v>0</v>
      </c>
    </row>
    <row r="234" spans="1:6" ht="30" customHeight="1" x14ac:dyDescent="0.25">
      <c r="A234" s="73" t="s">
        <v>51</v>
      </c>
      <c r="B234" s="43" t="s">
        <v>4</v>
      </c>
      <c r="C234" s="6">
        <f>SUM(C235:C279)</f>
        <v>619353.92000000004</v>
      </c>
      <c r="D234" s="69">
        <f>SUM(D235:D279)</f>
        <v>1219467.5</v>
      </c>
      <c r="E234" s="69">
        <f>SUM(E235:E279)</f>
        <v>143891.99999999997</v>
      </c>
      <c r="F234" s="9">
        <f t="shared" ref="F234" si="13">E234/D234*100</f>
        <v>11.799576454477053</v>
      </c>
    </row>
    <row r="235" spans="1:6" ht="19.5" customHeight="1" x14ac:dyDescent="0.25">
      <c r="A235" s="82"/>
      <c r="B235" s="44" t="s">
        <v>25</v>
      </c>
      <c r="C235" s="45">
        <v>4716.91</v>
      </c>
      <c r="D235" s="103">
        <v>11346.3</v>
      </c>
      <c r="E235" s="104">
        <v>0</v>
      </c>
      <c r="F235" s="70">
        <f t="shared" ref="F235:F279" si="14">E235/D235*100</f>
        <v>0</v>
      </c>
    </row>
    <row r="236" spans="1:6" ht="19.5" customHeight="1" x14ac:dyDescent="0.25">
      <c r="A236" s="82"/>
      <c r="B236" s="47" t="s">
        <v>33</v>
      </c>
      <c r="C236" s="46">
        <v>7873.9</v>
      </c>
      <c r="D236" s="105">
        <v>17634.900000000001</v>
      </c>
      <c r="E236" s="106">
        <v>0</v>
      </c>
      <c r="F236" s="70">
        <f t="shared" si="14"/>
        <v>0</v>
      </c>
    </row>
    <row r="237" spans="1:6" ht="19.5" customHeight="1" x14ac:dyDescent="0.25">
      <c r="A237" s="82"/>
      <c r="B237" s="47" t="s">
        <v>14</v>
      </c>
      <c r="C237" s="46">
        <v>13114.78</v>
      </c>
      <c r="D237" s="105">
        <v>18551</v>
      </c>
      <c r="E237" s="106">
        <v>0</v>
      </c>
      <c r="F237" s="70">
        <f t="shared" si="14"/>
        <v>0</v>
      </c>
    </row>
    <row r="238" spans="1:6" ht="19.5" customHeight="1" x14ac:dyDescent="0.25">
      <c r="A238" s="82"/>
      <c r="B238" s="47" t="s">
        <v>26</v>
      </c>
      <c r="C238" s="46">
        <v>3055.22</v>
      </c>
      <c r="D238" s="105">
        <v>4755.3999999999996</v>
      </c>
      <c r="E238" s="106">
        <v>0</v>
      </c>
      <c r="F238" s="70">
        <f t="shared" si="14"/>
        <v>0</v>
      </c>
    </row>
    <row r="239" spans="1:6" ht="19.5" customHeight="1" x14ac:dyDescent="0.25">
      <c r="A239" s="82"/>
      <c r="B239" s="47" t="s">
        <v>57</v>
      </c>
      <c r="C239" s="46">
        <v>9424.9</v>
      </c>
      <c r="D239" s="105">
        <v>9424.9</v>
      </c>
      <c r="E239" s="106">
        <v>0</v>
      </c>
      <c r="F239" s="70">
        <f t="shared" si="14"/>
        <v>0</v>
      </c>
    </row>
    <row r="240" spans="1:6" ht="19.5" customHeight="1" x14ac:dyDescent="0.25">
      <c r="A240" s="82"/>
      <c r="B240" s="47" t="s">
        <v>27</v>
      </c>
      <c r="C240" s="46">
        <v>2802.2</v>
      </c>
      <c r="D240" s="105">
        <v>7802.2</v>
      </c>
      <c r="E240" s="106">
        <v>0</v>
      </c>
      <c r="F240" s="70">
        <f t="shared" si="14"/>
        <v>0</v>
      </c>
    </row>
    <row r="241" spans="1:6" ht="19.5" customHeight="1" x14ac:dyDescent="0.25">
      <c r="A241" s="82"/>
      <c r="B241" s="47" t="s">
        <v>28</v>
      </c>
      <c r="C241" s="46">
        <v>10104.07</v>
      </c>
      <c r="D241" s="105">
        <v>40104.1</v>
      </c>
      <c r="E241" s="106">
        <v>17519.599999999999</v>
      </c>
      <c r="F241" s="70">
        <f t="shared" si="14"/>
        <v>43.685308983370774</v>
      </c>
    </row>
    <row r="242" spans="1:6" ht="19.5" customHeight="1" x14ac:dyDescent="0.25">
      <c r="A242" s="82"/>
      <c r="B242" s="47" t="s">
        <v>8</v>
      </c>
      <c r="C242" s="46">
        <v>10766.52</v>
      </c>
      <c r="D242" s="105">
        <v>14905.8</v>
      </c>
      <c r="E242" s="106">
        <v>0</v>
      </c>
      <c r="F242" s="70">
        <f t="shared" si="14"/>
        <v>0</v>
      </c>
    </row>
    <row r="243" spans="1:6" ht="19.5" customHeight="1" x14ac:dyDescent="0.25">
      <c r="A243" s="82"/>
      <c r="B243" s="47" t="s">
        <v>29</v>
      </c>
      <c r="C243" s="46">
        <v>5178.88</v>
      </c>
      <c r="D243" s="105">
        <v>11844.6</v>
      </c>
      <c r="E243" s="106">
        <v>0</v>
      </c>
      <c r="F243" s="70">
        <f t="shared" si="14"/>
        <v>0</v>
      </c>
    </row>
    <row r="244" spans="1:6" ht="19.5" customHeight="1" x14ac:dyDescent="0.25">
      <c r="A244" s="82"/>
      <c r="B244" s="47" t="s">
        <v>30</v>
      </c>
      <c r="C244" s="46">
        <v>3508.72</v>
      </c>
      <c r="D244" s="105">
        <v>5152.3</v>
      </c>
      <c r="E244" s="106">
        <v>0</v>
      </c>
      <c r="F244" s="70">
        <f t="shared" si="14"/>
        <v>0</v>
      </c>
    </row>
    <row r="245" spans="1:6" ht="19.5" customHeight="1" x14ac:dyDescent="0.25">
      <c r="A245" s="82"/>
      <c r="B245" s="47" t="s">
        <v>31</v>
      </c>
      <c r="C245" s="46">
        <v>7876.97</v>
      </c>
      <c r="D245" s="105">
        <v>13977.5</v>
      </c>
      <c r="E245" s="106">
        <v>0</v>
      </c>
      <c r="F245" s="70">
        <f t="shared" si="14"/>
        <v>0</v>
      </c>
    </row>
    <row r="246" spans="1:6" ht="19.5" customHeight="1" x14ac:dyDescent="0.25">
      <c r="A246" s="82"/>
      <c r="B246" s="47" t="s">
        <v>32</v>
      </c>
      <c r="C246" s="46">
        <v>6892.43</v>
      </c>
      <c r="D246" s="105">
        <v>14836.8</v>
      </c>
      <c r="E246" s="106">
        <v>0</v>
      </c>
      <c r="F246" s="70">
        <f t="shared" si="14"/>
        <v>0</v>
      </c>
    </row>
    <row r="247" spans="1:6" ht="19.5" customHeight="1" x14ac:dyDescent="0.25">
      <c r="A247" s="82"/>
      <c r="B247" s="47" t="s">
        <v>7</v>
      </c>
      <c r="C247" s="46">
        <v>8387.33</v>
      </c>
      <c r="D247" s="105">
        <v>67788.899999999994</v>
      </c>
      <c r="E247" s="106">
        <v>0</v>
      </c>
      <c r="F247" s="70">
        <f t="shared" si="14"/>
        <v>0</v>
      </c>
    </row>
    <row r="248" spans="1:6" ht="19.5" customHeight="1" x14ac:dyDescent="0.25">
      <c r="A248" s="82"/>
      <c r="B248" s="47" t="s">
        <v>5</v>
      </c>
      <c r="C248" s="46">
        <v>3441.42</v>
      </c>
      <c r="D248" s="105">
        <v>6441.4</v>
      </c>
      <c r="E248" s="106">
        <v>0</v>
      </c>
      <c r="F248" s="70">
        <f t="shared" si="14"/>
        <v>0</v>
      </c>
    </row>
    <row r="249" spans="1:6" ht="19.5" customHeight="1" x14ac:dyDescent="0.25">
      <c r="A249" s="82"/>
      <c r="B249" s="47" t="s">
        <v>6</v>
      </c>
      <c r="C249" s="46">
        <v>7247.35</v>
      </c>
      <c r="D249" s="105">
        <v>13409.8</v>
      </c>
      <c r="E249" s="106">
        <v>0</v>
      </c>
      <c r="F249" s="70">
        <f t="shared" si="14"/>
        <v>0</v>
      </c>
    </row>
    <row r="250" spans="1:6" ht="19.5" customHeight="1" x14ac:dyDescent="0.25">
      <c r="A250" s="82"/>
      <c r="B250" s="47" t="s">
        <v>10</v>
      </c>
      <c r="C250" s="46">
        <v>5703.47</v>
      </c>
      <c r="D250" s="105">
        <v>12203.5</v>
      </c>
      <c r="E250" s="106">
        <v>0</v>
      </c>
      <c r="F250" s="70">
        <f t="shared" si="14"/>
        <v>0</v>
      </c>
    </row>
    <row r="251" spans="1:6" ht="19.5" customHeight="1" x14ac:dyDescent="0.25">
      <c r="A251" s="82"/>
      <c r="B251" s="47" t="s">
        <v>9</v>
      </c>
      <c r="C251" s="46">
        <v>9174.0499999999993</v>
      </c>
      <c r="D251" s="105">
        <v>16140.6</v>
      </c>
      <c r="E251" s="106">
        <v>0</v>
      </c>
      <c r="F251" s="70">
        <f t="shared" si="14"/>
        <v>0</v>
      </c>
    </row>
    <row r="252" spans="1:6" ht="19.5" customHeight="1" x14ac:dyDescent="0.25">
      <c r="A252" s="82"/>
      <c r="B252" s="47" t="s">
        <v>15</v>
      </c>
      <c r="C252" s="46">
        <v>8557.84</v>
      </c>
      <c r="D252" s="105">
        <v>10809.9</v>
      </c>
      <c r="E252" s="106">
        <v>0</v>
      </c>
      <c r="F252" s="70">
        <f t="shared" si="14"/>
        <v>0</v>
      </c>
    </row>
    <row r="253" spans="1:6" ht="19.5" customHeight="1" x14ac:dyDescent="0.25">
      <c r="A253" s="82"/>
      <c r="B253" s="47" t="s">
        <v>3</v>
      </c>
      <c r="C253" s="46">
        <v>9218.2999999999993</v>
      </c>
      <c r="D253" s="105">
        <v>16010.5</v>
      </c>
      <c r="E253" s="106">
        <v>13.1</v>
      </c>
      <c r="F253" s="70">
        <f t="shared" si="14"/>
        <v>8.1821304768745509E-2</v>
      </c>
    </row>
    <row r="254" spans="1:6" ht="19.5" customHeight="1" x14ac:dyDescent="0.25">
      <c r="A254" s="82"/>
      <c r="B254" s="47" t="s">
        <v>16</v>
      </c>
      <c r="C254" s="46">
        <v>9369.52</v>
      </c>
      <c r="D254" s="105">
        <v>20489.400000000001</v>
      </c>
      <c r="E254" s="106">
        <v>0</v>
      </c>
      <c r="F254" s="70">
        <f t="shared" si="14"/>
        <v>0</v>
      </c>
    </row>
    <row r="255" spans="1:6" ht="19.5" customHeight="1" x14ac:dyDescent="0.25">
      <c r="A255" s="82"/>
      <c r="B255" s="47" t="s">
        <v>37</v>
      </c>
      <c r="C255" s="46">
        <v>3706.84</v>
      </c>
      <c r="D255" s="105">
        <v>3706.8</v>
      </c>
      <c r="E255" s="106">
        <v>0</v>
      </c>
      <c r="F255" s="70">
        <f t="shared" si="14"/>
        <v>0</v>
      </c>
    </row>
    <row r="256" spans="1:6" ht="19.5" customHeight="1" x14ac:dyDescent="0.25">
      <c r="A256" s="82"/>
      <c r="B256" s="47" t="s">
        <v>18</v>
      </c>
      <c r="C256" s="46">
        <v>41225.22</v>
      </c>
      <c r="D256" s="105">
        <v>91192.9</v>
      </c>
      <c r="E256" s="106">
        <v>0</v>
      </c>
      <c r="F256" s="70">
        <f t="shared" si="14"/>
        <v>0</v>
      </c>
    </row>
    <row r="257" spans="1:6" ht="19.5" customHeight="1" x14ac:dyDescent="0.25">
      <c r="A257" s="82"/>
      <c r="B257" s="47" t="s">
        <v>17</v>
      </c>
      <c r="C257" s="46">
        <v>225001.92</v>
      </c>
      <c r="D257" s="105">
        <v>504397.3</v>
      </c>
      <c r="E257" s="106">
        <v>123951.9</v>
      </c>
      <c r="F257" s="70">
        <f t="shared" si="14"/>
        <v>24.574259219864974</v>
      </c>
    </row>
    <row r="258" spans="1:6" ht="19.5" customHeight="1" x14ac:dyDescent="0.25">
      <c r="A258" s="82"/>
      <c r="B258" s="47" t="s">
        <v>38</v>
      </c>
      <c r="C258" s="46">
        <v>4057.38</v>
      </c>
      <c r="D258" s="105">
        <v>12957.4</v>
      </c>
      <c r="E258" s="106">
        <v>2054.1</v>
      </c>
      <c r="F258" s="70">
        <f t="shared" si="14"/>
        <v>15.852717366138268</v>
      </c>
    </row>
    <row r="259" spans="1:6" ht="19.5" customHeight="1" x14ac:dyDescent="0.25">
      <c r="A259" s="82"/>
      <c r="B259" s="47" t="s">
        <v>39</v>
      </c>
      <c r="C259" s="46">
        <v>17934.93</v>
      </c>
      <c r="D259" s="105">
        <v>42711.8</v>
      </c>
      <c r="E259" s="106">
        <v>0</v>
      </c>
      <c r="F259" s="70">
        <f t="shared" si="14"/>
        <v>0</v>
      </c>
    </row>
    <row r="260" spans="1:6" ht="19.5" customHeight="1" x14ac:dyDescent="0.25">
      <c r="A260" s="82"/>
      <c r="B260" s="47" t="s">
        <v>20</v>
      </c>
      <c r="C260" s="46">
        <v>18586.88</v>
      </c>
      <c r="D260" s="105">
        <v>18586.900000000001</v>
      </c>
      <c r="E260" s="106">
        <v>0</v>
      </c>
      <c r="F260" s="70">
        <f t="shared" si="14"/>
        <v>0</v>
      </c>
    </row>
    <row r="261" spans="1:6" ht="19.5" customHeight="1" x14ac:dyDescent="0.25">
      <c r="A261" s="82"/>
      <c r="B261" s="47" t="s">
        <v>40</v>
      </c>
      <c r="C261" s="46">
        <v>41320.559999999998</v>
      </c>
      <c r="D261" s="105">
        <v>45725.8</v>
      </c>
      <c r="E261" s="106">
        <v>0</v>
      </c>
      <c r="F261" s="70">
        <f t="shared" si="14"/>
        <v>0</v>
      </c>
    </row>
    <row r="262" spans="1:6" ht="19.5" customHeight="1" x14ac:dyDescent="0.25">
      <c r="A262" s="82"/>
      <c r="B262" s="47" t="s">
        <v>22</v>
      </c>
      <c r="C262" s="46">
        <v>29936.71</v>
      </c>
      <c r="D262" s="105">
        <v>48131.8</v>
      </c>
      <c r="E262" s="106">
        <v>0</v>
      </c>
      <c r="F262" s="70">
        <f t="shared" si="14"/>
        <v>0</v>
      </c>
    </row>
    <row r="263" spans="1:6" ht="19.5" customHeight="1" x14ac:dyDescent="0.25">
      <c r="A263" s="82"/>
      <c r="B263" s="47" t="s">
        <v>23</v>
      </c>
      <c r="C263" s="46">
        <v>16094.33</v>
      </c>
      <c r="D263" s="105">
        <v>25211.8</v>
      </c>
      <c r="E263" s="106">
        <v>0</v>
      </c>
      <c r="F263" s="70">
        <f t="shared" si="14"/>
        <v>0</v>
      </c>
    </row>
    <row r="264" spans="1:6" ht="19.5" customHeight="1" x14ac:dyDescent="0.25">
      <c r="A264" s="82"/>
      <c r="B264" s="47" t="s">
        <v>35</v>
      </c>
      <c r="C264" s="46">
        <v>8825.42</v>
      </c>
      <c r="D264" s="105">
        <v>16652.400000000001</v>
      </c>
      <c r="E264" s="106">
        <v>0</v>
      </c>
      <c r="F264" s="70">
        <f t="shared" si="14"/>
        <v>0</v>
      </c>
    </row>
    <row r="265" spans="1:6" ht="19.5" customHeight="1" x14ac:dyDescent="0.25">
      <c r="A265" s="82"/>
      <c r="B265" s="47" t="s">
        <v>41</v>
      </c>
      <c r="C265" s="46">
        <v>3141.43</v>
      </c>
      <c r="D265" s="105">
        <v>11588.6</v>
      </c>
      <c r="E265" s="106">
        <v>0</v>
      </c>
      <c r="F265" s="70">
        <f t="shared" si="14"/>
        <v>0</v>
      </c>
    </row>
    <row r="266" spans="1:6" ht="19.5" customHeight="1" x14ac:dyDescent="0.25">
      <c r="A266" s="82"/>
      <c r="B266" s="47" t="s">
        <v>42</v>
      </c>
      <c r="C266" s="46">
        <v>2532.0300000000002</v>
      </c>
      <c r="D266" s="105">
        <v>2532</v>
      </c>
      <c r="E266" s="106">
        <v>0</v>
      </c>
      <c r="F266" s="70">
        <f t="shared" si="14"/>
        <v>0</v>
      </c>
    </row>
    <row r="267" spans="1:6" ht="19.5" customHeight="1" x14ac:dyDescent="0.25">
      <c r="A267" s="82"/>
      <c r="B267" s="47" t="s">
        <v>43</v>
      </c>
      <c r="C267" s="46">
        <v>2259.31</v>
      </c>
      <c r="D267" s="105">
        <v>2259.3000000000002</v>
      </c>
      <c r="E267" s="106">
        <v>0</v>
      </c>
      <c r="F267" s="70">
        <f t="shared" si="14"/>
        <v>0</v>
      </c>
    </row>
    <row r="268" spans="1:6" ht="19.5" customHeight="1" x14ac:dyDescent="0.25">
      <c r="A268" s="82"/>
      <c r="B268" s="47" t="s">
        <v>44</v>
      </c>
      <c r="C268" s="46">
        <v>3768.96</v>
      </c>
      <c r="D268" s="105">
        <v>11683.2</v>
      </c>
      <c r="E268" s="106">
        <v>0</v>
      </c>
      <c r="F268" s="70">
        <f t="shared" si="14"/>
        <v>0</v>
      </c>
    </row>
    <row r="269" spans="1:6" ht="19.5" customHeight="1" x14ac:dyDescent="0.25">
      <c r="A269" s="82"/>
      <c r="B269" s="47" t="s">
        <v>45</v>
      </c>
      <c r="C269" s="46">
        <v>2818.13</v>
      </c>
      <c r="D269" s="105">
        <v>17818.099999999999</v>
      </c>
      <c r="E269" s="106">
        <v>0</v>
      </c>
      <c r="F269" s="70">
        <f t="shared" si="14"/>
        <v>0</v>
      </c>
    </row>
    <row r="270" spans="1:6" ht="19.5" customHeight="1" x14ac:dyDescent="0.25">
      <c r="A270" s="82"/>
      <c r="B270" s="47" t="s">
        <v>46</v>
      </c>
      <c r="C270" s="46">
        <v>9165.93</v>
      </c>
      <c r="D270" s="105">
        <v>15086.2</v>
      </c>
      <c r="E270" s="106">
        <v>0</v>
      </c>
      <c r="F270" s="70">
        <f t="shared" si="14"/>
        <v>0</v>
      </c>
    </row>
    <row r="271" spans="1:6" ht="19.5" customHeight="1" x14ac:dyDescent="0.25">
      <c r="A271" s="82"/>
      <c r="B271" s="47" t="s">
        <v>47</v>
      </c>
      <c r="C271" s="46">
        <v>3261.41</v>
      </c>
      <c r="D271" s="105">
        <v>7261.4</v>
      </c>
      <c r="E271" s="106">
        <v>0</v>
      </c>
      <c r="F271" s="70">
        <f t="shared" si="14"/>
        <v>0</v>
      </c>
    </row>
    <row r="272" spans="1:6" ht="19.5" customHeight="1" x14ac:dyDescent="0.25">
      <c r="A272" s="82"/>
      <c r="B272" s="47" t="s">
        <v>48</v>
      </c>
      <c r="C272" s="46">
        <v>870.44</v>
      </c>
      <c r="D272" s="105">
        <v>870.4</v>
      </c>
      <c r="E272" s="106">
        <v>0</v>
      </c>
      <c r="F272" s="70">
        <f t="shared" si="14"/>
        <v>0</v>
      </c>
    </row>
    <row r="273" spans="1:6" ht="19.5" customHeight="1" x14ac:dyDescent="0.25">
      <c r="A273" s="82"/>
      <c r="B273" s="47" t="s">
        <v>49</v>
      </c>
      <c r="C273" s="46">
        <v>1686.92</v>
      </c>
      <c r="D273" s="105">
        <v>1686.9</v>
      </c>
      <c r="E273" s="106">
        <v>353.3</v>
      </c>
      <c r="F273" s="70">
        <f t="shared" si="14"/>
        <v>20.943742960460014</v>
      </c>
    </row>
    <row r="274" spans="1:6" ht="19.5" customHeight="1" x14ac:dyDescent="0.25">
      <c r="A274" s="82"/>
      <c r="B274" s="47" t="s">
        <v>61</v>
      </c>
      <c r="C274" s="46">
        <v>495.67</v>
      </c>
      <c r="D274" s="105">
        <v>495.7</v>
      </c>
      <c r="E274" s="106">
        <v>0</v>
      </c>
      <c r="F274" s="70">
        <f t="shared" si="14"/>
        <v>0</v>
      </c>
    </row>
    <row r="275" spans="1:6" ht="19.5" customHeight="1" x14ac:dyDescent="0.25">
      <c r="A275" s="82"/>
      <c r="B275" s="47" t="s">
        <v>91</v>
      </c>
      <c r="C275" s="46">
        <v>1515.62</v>
      </c>
      <c r="D275" s="105">
        <v>1515.6</v>
      </c>
      <c r="E275" s="106">
        <v>0</v>
      </c>
      <c r="F275" s="70">
        <f t="shared" si="14"/>
        <v>0</v>
      </c>
    </row>
    <row r="276" spans="1:6" ht="19.5" customHeight="1" x14ac:dyDescent="0.25">
      <c r="A276" s="82"/>
      <c r="B276" s="47" t="s">
        <v>50</v>
      </c>
      <c r="C276" s="46">
        <v>1137.07</v>
      </c>
      <c r="D276" s="105">
        <v>1137.0999999999999</v>
      </c>
      <c r="E276" s="106">
        <v>0</v>
      </c>
      <c r="F276" s="70">
        <f t="shared" si="14"/>
        <v>0</v>
      </c>
    </row>
    <row r="277" spans="1:6" ht="19.5" customHeight="1" x14ac:dyDescent="0.25">
      <c r="A277" s="82"/>
      <c r="B277" s="47" t="s">
        <v>92</v>
      </c>
      <c r="C277" s="46">
        <v>2179.23</v>
      </c>
      <c r="D277" s="105">
        <v>2179.1999999999998</v>
      </c>
      <c r="E277" s="106">
        <v>0</v>
      </c>
      <c r="F277" s="70">
        <f t="shared" si="14"/>
        <v>0</v>
      </c>
    </row>
    <row r="278" spans="1:6" ht="19.5" customHeight="1" x14ac:dyDescent="0.25">
      <c r="A278" s="82"/>
      <c r="B278" s="47" t="s">
        <v>60</v>
      </c>
      <c r="C278" s="46">
        <v>449.11</v>
      </c>
      <c r="D278" s="107">
        <v>449.1</v>
      </c>
      <c r="E278" s="108">
        <v>0</v>
      </c>
      <c r="F278" s="70">
        <f t="shared" si="14"/>
        <v>0</v>
      </c>
    </row>
    <row r="279" spans="1:6" ht="19.5" customHeight="1" x14ac:dyDescent="0.25">
      <c r="A279" s="82"/>
      <c r="B279" s="49" t="s">
        <v>209</v>
      </c>
      <c r="C279" s="50">
        <v>30967.69</v>
      </c>
      <c r="D279" s="21">
        <v>0</v>
      </c>
      <c r="E279" s="21">
        <v>0</v>
      </c>
      <c r="F279" s="70" t="e">
        <f t="shared" si="14"/>
        <v>#DIV/0!</v>
      </c>
    </row>
    <row r="280" spans="1:6" ht="26.25" customHeight="1" x14ac:dyDescent="0.25">
      <c r="A280" s="73" t="s">
        <v>90</v>
      </c>
      <c r="B280" s="43" t="s">
        <v>4</v>
      </c>
      <c r="C280" s="6">
        <f>SUM(C281:C301)</f>
        <v>57300.009999999987</v>
      </c>
      <c r="D280" s="6">
        <f>SUM(D281:D301)</f>
        <v>57300.009999999987</v>
      </c>
      <c r="E280" s="51">
        <f>SUM(E281:E301)</f>
        <v>219.5</v>
      </c>
      <c r="F280" s="9">
        <f t="shared" ref="F280" si="15">E280/D280*100</f>
        <v>0.3830714863749588</v>
      </c>
    </row>
    <row r="281" spans="1:6" ht="22.5" customHeight="1" x14ac:dyDescent="0.25">
      <c r="A281" s="82"/>
      <c r="B281" s="3" t="s">
        <v>25</v>
      </c>
      <c r="C281" s="48">
        <v>2532.5700000000002</v>
      </c>
      <c r="D281" s="48">
        <v>2532.5700000000002</v>
      </c>
      <c r="E281" s="21">
        <v>0</v>
      </c>
      <c r="F281" s="46">
        <v>0</v>
      </c>
    </row>
    <row r="282" spans="1:6" ht="22.5" customHeight="1" x14ac:dyDescent="0.25">
      <c r="A282" s="82"/>
      <c r="B282" s="3" t="s">
        <v>33</v>
      </c>
      <c r="C282" s="48">
        <v>1516.32</v>
      </c>
      <c r="D282" s="48">
        <v>1516.32</v>
      </c>
      <c r="E282" s="21">
        <v>0</v>
      </c>
      <c r="F282" s="46">
        <v>0</v>
      </c>
    </row>
    <row r="283" spans="1:6" ht="22.5" customHeight="1" x14ac:dyDescent="0.25">
      <c r="A283" s="82"/>
      <c r="B283" s="3" t="s">
        <v>8</v>
      </c>
      <c r="C283" s="48">
        <v>2049.98</v>
      </c>
      <c r="D283" s="48">
        <v>2049.98</v>
      </c>
      <c r="E283" s="21">
        <v>0</v>
      </c>
      <c r="F283" s="46">
        <v>0</v>
      </c>
    </row>
    <row r="284" spans="1:6" ht="22.5" customHeight="1" x14ac:dyDescent="0.25">
      <c r="A284" s="82"/>
      <c r="B284" s="3" t="s">
        <v>29</v>
      </c>
      <c r="C284" s="48">
        <v>2480.7199999999998</v>
      </c>
      <c r="D284" s="48">
        <v>2480.7199999999998</v>
      </c>
      <c r="E284" s="21">
        <v>0</v>
      </c>
      <c r="F284" s="46">
        <v>0</v>
      </c>
    </row>
    <row r="285" spans="1:6" ht="22.5" customHeight="1" x14ac:dyDescent="0.25">
      <c r="A285" s="82"/>
      <c r="B285" s="3" t="s">
        <v>30</v>
      </c>
      <c r="C285" s="48">
        <v>1857.59</v>
      </c>
      <c r="D285" s="48">
        <v>1857.59</v>
      </c>
      <c r="E285" s="21">
        <v>0</v>
      </c>
      <c r="F285" s="46">
        <v>0</v>
      </c>
    </row>
    <row r="286" spans="1:6" ht="22.5" customHeight="1" x14ac:dyDescent="0.25">
      <c r="A286" s="82"/>
      <c r="B286" s="3" t="s">
        <v>7</v>
      </c>
      <c r="C286" s="48">
        <v>449.52</v>
      </c>
      <c r="D286" s="48">
        <v>449.52</v>
      </c>
      <c r="E286" s="21">
        <v>0</v>
      </c>
      <c r="F286" s="46">
        <v>0</v>
      </c>
    </row>
    <row r="287" spans="1:6" ht="22.5" customHeight="1" x14ac:dyDescent="0.25">
      <c r="A287" s="82"/>
      <c r="B287" s="3" t="s">
        <v>5</v>
      </c>
      <c r="C287" s="48">
        <v>123.2</v>
      </c>
      <c r="D287" s="48">
        <v>123.2</v>
      </c>
      <c r="E287" s="21">
        <v>0</v>
      </c>
      <c r="F287" s="46">
        <v>0</v>
      </c>
    </row>
    <row r="288" spans="1:6" ht="22.5" customHeight="1" x14ac:dyDescent="0.25">
      <c r="A288" s="82"/>
      <c r="B288" s="3" t="s">
        <v>6</v>
      </c>
      <c r="C288" s="48">
        <v>663.39</v>
      </c>
      <c r="D288" s="48">
        <v>663.39</v>
      </c>
      <c r="E288" s="21">
        <v>0</v>
      </c>
      <c r="F288" s="46">
        <v>0</v>
      </c>
    </row>
    <row r="289" spans="1:6" ht="22.5" customHeight="1" x14ac:dyDescent="0.25">
      <c r="A289" s="82"/>
      <c r="B289" s="3" t="s">
        <v>10</v>
      </c>
      <c r="C289" s="48">
        <v>710.76</v>
      </c>
      <c r="D289" s="48">
        <v>710.76</v>
      </c>
      <c r="E289" s="21">
        <v>0</v>
      </c>
      <c r="F289" s="46">
        <v>0</v>
      </c>
    </row>
    <row r="290" spans="1:6" ht="22.5" customHeight="1" x14ac:dyDescent="0.25">
      <c r="A290" s="82"/>
      <c r="B290" s="3" t="s">
        <v>9</v>
      </c>
      <c r="C290" s="48">
        <v>950.54</v>
      </c>
      <c r="D290" s="48">
        <v>950.54</v>
      </c>
      <c r="E290" s="21">
        <v>0</v>
      </c>
      <c r="F290" s="46">
        <v>0</v>
      </c>
    </row>
    <row r="291" spans="1:6" ht="22.5" customHeight="1" x14ac:dyDescent="0.25">
      <c r="A291" s="82"/>
      <c r="B291" s="3" t="s">
        <v>15</v>
      </c>
      <c r="C291" s="48">
        <v>710.78</v>
      </c>
      <c r="D291" s="48">
        <v>710.78</v>
      </c>
      <c r="E291" s="21">
        <v>0</v>
      </c>
      <c r="F291" s="46">
        <v>0</v>
      </c>
    </row>
    <row r="292" spans="1:6" ht="22.5" customHeight="1" x14ac:dyDescent="0.25">
      <c r="A292" s="82"/>
      <c r="B292" s="3" t="s">
        <v>3</v>
      </c>
      <c r="C292" s="48">
        <v>1857.49</v>
      </c>
      <c r="D292" s="48">
        <v>1857.49</v>
      </c>
      <c r="E292" s="21">
        <v>0</v>
      </c>
      <c r="F292" s="46">
        <v>0</v>
      </c>
    </row>
    <row r="293" spans="1:6" ht="22.5" customHeight="1" x14ac:dyDescent="0.25">
      <c r="A293" s="82"/>
      <c r="B293" s="3" t="s">
        <v>18</v>
      </c>
      <c r="C293" s="48">
        <v>12517.06</v>
      </c>
      <c r="D293" s="48">
        <v>12517.06</v>
      </c>
      <c r="E293" s="21">
        <v>219.5</v>
      </c>
      <c r="F293" s="70">
        <f>E293/D293*100</f>
        <v>1.7536066776064028</v>
      </c>
    </row>
    <row r="294" spans="1:6" ht="22.5" customHeight="1" x14ac:dyDescent="0.25">
      <c r="A294" s="82"/>
      <c r="B294" s="3" t="s">
        <v>17</v>
      </c>
      <c r="C294" s="48">
        <v>475.3</v>
      </c>
      <c r="D294" s="48">
        <v>475.3</v>
      </c>
      <c r="E294" s="21">
        <v>0</v>
      </c>
      <c r="F294" s="46">
        <v>0</v>
      </c>
    </row>
    <row r="295" spans="1:6" ht="22.5" customHeight="1" x14ac:dyDescent="0.25">
      <c r="A295" s="82"/>
      <c r="B295" s="3" t="s">
        <v>38</v>
      </c>
      <c r="C295" s="48">
        <v>473.85</v>
      </c>
      <c r="D295" s="48">
        <v>473.85</v>
      </c>
      <c r="E295" s="21">
        <v>0</v>
      </c>
      <c r="F295" s="46">
        <v>0</v>
      </c>
    </row>
    <row r="296" spans="1:6" ht="22.5" customHeight="1" x14ac:dyDescent="0.25">
      <c r="A296" s="82"/>
      <c r="B296" s="3" t="s">
        <v>39</v>
      </c>
      <c r="C296" s="48">
        <v>12616.37</v>
      </c>
      <c r="D296" s="48">
        <v>12616.37</v>
      </c>
      <c r="E296" s="21">
        <v>0</v>
      </c>
      <c r="F296" s="46">
        <v>0</v>
      </c>
    </row>
    <row r="297" spans="1:6" ht="22.5" customHeight="1" x14ac:dyDescent="0.25">
      <c r="A297" s="82"/>
      <c r="B297" s="3" t="s">
        <v>20</v>
      </c>
      <c r="C297" s="48">
        <v>820.86</v>
      </c>
      <c r="D297" s="48">
        <v>820.86</v>
      </c>
      <c r="E297" s="21">
        <v>0</v>
      </c>
      <c r="F297" s="46">
        <v>0</v>
      </c>
    </row>
    <row r="298" spans="1:6" ht="22.5" customHeight="1" x14ac:dyDescent="0.25">
      <c r="A298" s="82"/>
      <c r="B298" s="3" t="s">
        <v>40</v>
      </c>
      <c r="C298" s="48">
        <v>1990.17</v>
      </c>
      <c r="D298" s="48">
        <v>1990.17</v>
      </c>
      <c r="E298" s="21">
        <v>0</v>
      </c>
      <c r="F298" s="46">
        <v>0</v>
      </c>
    </row>
    <row r="299" spans="1:6" ht="22.5" customHeight="1" x14ac:dyDescent="0.25">
      <c r="A299" s="82"/>
      <c r="B299" s="3" t="s">
        <v>22</v>
      </c>
      <c r="C299" s="48">
        <v>11629.8</v>
      </c>
      <c r="D299" s="48">
        <v>11629.8</v>
      </c>
      <c r="E299" s="21">
        <v>0</v>
      </c>
      <c r="F299" s="46">
        <v>0</v>
      </c>
    </row>
    <row r="300" spans="1:6" ht="22.5" customHeight="1" x14ac:dyDescent="0.25">
      <c r="A300" s="82"/>
      <c r="B300" s="3" t="s">
        <v>23</v>
      </c>
      <c r="C300" s="48">
        <v>176.64</v>
      </c>
      <c r="D300" s="48">
        <v>176.64</v>
      </c>
      <c r="E300" s="21">
        <v>0</v>
      </c>
      <c r="F300" s="46">
        <v>0</v>
      </c>
    </row>
    <row r="301" spans="1:6" ht="22.5" customHeight="1" x14ac:dyDescent="0.25">
      <c r="A301" s="82"/>
      <c r="B301" s="3" t="s">
        <v>46</v>
      </c>
      <c r="C301" s="48">
        <v>697.1</v>
      </c>
      <c r="D301" s="48">
        <v>697.1</v>
      </c>
      <c r="E301" s="21">
        <v>0</v>
      </c>
      <c r="F301" s="46">
        <v>0</v>
      </c>
    </row>
    <row r="302" spans="1:6" ht="22.5" customHeight="1" x14ac:dyDescent="0.25">
      <c r="A302" s="74" t="s">
        <v>210</v>
      </c>
      <c r="B302" s="30" t="s">
        <v>4</v>
      </c>
      <c r="C302" s="6">
        <f>SUM(C303:C321)</f>
        <v>50000.029999999992</v>
      </c>
      <c r="D302" s="6">
        <f>SUM(D303:D321)</f>
        <v>50000.029999999992</v>
      </c>
      <c r="E302" s="6">
        <f>SUM(E303:E321)</f>
        <v>4244.8</v>
      </c>
      <c r="F302" s="24">
        <v>0</v>
      </c>
    </row>
    <row r="303" spans="1:6" ht="22.5" customHeight="1" x14ac:dyDescent="0.25">
      <c r="A303" s="75"/>
      <c r="B303" s="3" t="s">
        <v>25</v>
      </c>
      <c r="C303" s="52">
        <v>2802.38</v>
      </c>
      <c r="D303" s="52">
        <v>2802.38</v>
      </c>
      <c r="E303" s="109">
        <v>0</v>
      </c>
      <c r="F303" s="46">
        <v>0</v>
      </c>
    </row>
    <row r="304" spans="1:6" ht="22.5" customHeight="1" x14ac:dyDescent="0.25">
      <c r="A304" s="75"/>
      <c r="B304" s="3" t="s">
        <v>26</v>
      </c>
      <c r="C304" s="52">
        <v>3206.71</v>
      </c>
      <c r="D304" s="52">
        <v>3206.71</v>
      </c>
      <c r="E304" s="110">
        <v>824.5</v>
      </c>
      <c r="F304" s="46">
        <v>0</v>
      </c>
    </row>
    <row r="305" spans="1:6" ht="22.5" customHeight="1" x14ac:dyDescent="0.25">
      <c r="A305" s="75"/>
      <c r="B305" s="3" t="s">
        <v>8</v>
      </c>
      <c r="C305" s="52">
        <v>1770.66</v>
      </c>
      <c r="D305" s="52">
        <v>1770.66</v>
      </c>
      <c r="E305" s="110">
        <v>1055.3</v>
      </c>
      <c r="F305" s="46">
        <v>0</v>
      </c>
    </row>
    <row r="306" spans="1:6" ht="22.5" customHeight="1" x14ac:dyDescent="0.25">
      <c r="A306" s="75"/>
      <c r="B306" s="3" t="s">
        <v>29</v>
      </c>
      <c r="C306" s="52">
        <v>2655.99</v>
      </c>
      <c r="D306" s="52">
        <v>2655.99</v>
      </c>
      <c r="E306" s="110">
        <v>145.30000000000001</v>
      </c>
      <c r="F306" s="46">
        <v>0</v>
      </c>
    </row>
    <row r="307" spans="1:6" ht="22.5" customHeight="1" x14ac:dyDescent="0.25">
      <c r="A307" s="75"/>
      <c r="B307" s="3" t="s">
        <v>30</v>
      </c>
      <c r="C307" s="52">
        <v>924.5</v>
      </c>
      <c r="D307" s="52">
        <v>924.5</v>
      </c>
      <c r="E307" s="110">
        <v>75.900000000000006</v>
      </c>
      <c r="F307" s="46">
        <v>0</v>
      </c>
    </row>
    <row r="308" spans="1:6" ht="22.5" customHeight="1" x14ac:dyDescent="0.25">
      <c r="A308" s="75"/>
      <c r="B308" s="3" t="s">
        <v>31</v>
      </c>
      <c r="C308" s="52">
        <v>934.13</v>
      </c>
      <c r="D308" s="52">
        <v>934.13</v>
      </c>
      <c r="E308" s="110">
        <v>0</v>
      </c>
      <c r="F308" s="46">
        <v>0</v>
      </c>
    </row>
    <row r="309" spans="1:6" ht="22.5" customHeight="1" x14ac:dyDescent="0.25">
      <c r="A309" s="75"/>
      <c r="B309" s="3" t="s">
        <v>32</v>
      </c>
      <c r="C309" s="52">
        <v>1770.66</v>
      </c>
      <c r="D309" s="52">
        <v>1770.66</v>
      </c>
      <c r="E309" s="110">
        <v>0</v>
      </c>
      <c r="F309" s="46">
        <v>0</v>
      </c>
    </row>
    <row r="310" spans="1:6" ht="22.5" customHeight="1" x14ac:dyDescent="0.25">
      <c r="A310" s="75"/>
      <c r="B310" s="3" t="s">
        <v>7</v>
      </c>
      <c r="C310" s="52">
        <v>3048.7</v>
      </c>
      <c r="D310" s="52">
        <v>3048.7</v>
      </c>
      <c r="E310" s="110">
        <v>193.8</v>
      </c>
      <c r="F310" s="46">
        <v>0</v>
      </c>
    </row>
    <row r="311" spans="1:6" ht="22.5" customHeight="1" x14ac:dyDescent="0.25">
      <c r="A311" s="75"/>
      <c r="B311" s="3" t="s">
        <v>5</v>
      </c>
      <c r="C311" s="52">
        <v>2753.59</v>
      </c>
      <c r="D311" s="52">
        <v>2753.59</v>
      </c>
      <c r="E311" s="110">
        <v>0</v>
      </c>
      <c r="F311" s="46">
        <v>0</v>
      </c>
    </row>
    <row r="312" spans="1:6" ht="22.5" customHeight="1" x14ac:dyDescent="0.25">
      <c r="A312" s="75"/>
      <c r="B312" s="3" t="s">
        <v>6</v>
      </c>
      <c r="C312" s="52">
        <v>1868.26</v>
      </c>
      <c r="D312" s="52">
        <v>1868.26</v>
      </c>
      <c r="E312" s="110">
        <v>0</v>
      </c>
      <c r="F312" s="46">
        <v>0</v>
      </c>
    </row>
    <row r="313" spans="1:6" ht="22.5" customHeight="1" x14ac:dyDescent="0.25">
      <c r="A313" s="75"/>
      <c r="B313" s="3" t="s">
        <v>10</v>
      </c>
      <c r="C313" s="52">
        <v>934.13</v>
      </c>
      <c r="D313" s="52">
        <v>934.13</v>
      </c>
      <c r="E313" s="110">
        <v>0</v>
      </c>
      <c r="F313" s="46">
        <v>0</v>
      </c>
    </row>
    <row r="314" spans="1:6" ht="22.5" customHeight="1" x14ac:dyDescent="0.25">
      <c r="A314" s="75"/>
      <c r="B314" s="3" t="s">
        <v>9</v>
      </c>
      <c r="C314" s="52">
        <v>2802.38</v>
      </c>
      <c r="D314" s="52">
        <v>2802.38</v>
      </c>
      <c r="E314" s="110">
        <v>0</v>
      </c>
      <c r="F314" s="46">
        <v>0</v>
      </c>
    </row>
    <row r="315" spans="1:6" ht="22.5" customHeight="1" x14ac:dyDescent="0.25">
      <c r="A315" s="75"/>
      <c r="B315" s="3" t="s">
        <v>15</v>
      </c>
      <c r="C315" s="52">
        <v>1752.41</v>
      </c>
      <c r="D315" s="52">
        <v>1752.41</v>
      </c>
      <c r="E315" s="110">
        <v>0</v>
      </c>
      <c r="F315" s="46">
        <v>0</v>
      </c>
    </row>
    <row r="316" spans="1:6" ht="22.5" customHeight="1" x14ac:dyDescent="0.25">
      <c r="A316" s="75"/>
      <c r="B316" s="3" t="s">
        <v>3</v>
      </c>
      <c r="C316" s="52">
        <v>934.13</v>
      </c>
      <c r="D316" s="52">
        <v>934.13</v>
      </c>
      <c r="E316" s="110">
        <v>0</v>
      </c>
      <c r="F316" s="46">
        <v>0</v>
      </c>
    </row>
    <row r="317" spans="1:6" ht="22.5" customHeight="1" x14ac:dyDescent="0.25">
      <c r="A317" s="75"/>
      <c r="B317" s="3" t="s">
        <v>37</v>
      </c>
      <c r="C317" s="52">
        <v>2802.38</v>
      </c>
      <c r="D317" s="52">
        <v>2802.38</v>
      </c>
      <c r="E317" s="110">
        <v>0</v>
      </c>
      <c r="F317" s="46">
        <v>0</v>
      </c>
    </row>
    <row r="318" spans="1:6" ht="22.5" customHeight="1" x14ac:dyDescent="0.25">
      <c r="A318" s="75"/>
      <c r="B318" s="3" t="s">
        <v>17</v>
      </c>
      <c r="C318" s="52">
        <v>7701.27</v>
      </c>
      <c r="D318" s="52">
        <v>7701.27</v>
      </c>
      <c r="E318" s="110">
        <v>0</v>
      </c>
      <c r="F318" s="46">
        <v>0</v>
      </c>
    </row>
    <row r="319" spans="1:6" ht="22.5" customHeight="1" x14ac:dyDescent="0.25">
      <c r="A319" s="75"/>
      <c r="B319" s="3" t="s">
        <v>20</v>
      </c>
      <c r="C319" s="52">
        <v>2092.77</v>
      </c>
      <c r="D319" s="52">
        <v>2092.77</v>
      </c>
      <c r="E319" s="110">
        <v>550</v>
      </c>
      <c r="F319" s="46">
        <v>0</v>
      </c>
    </row>
    <row r="320" spans="1:6" ht="22.5" customHeight="1" x14ac:dyDescent="0.25">
      <c r="A320" s="75"/>
      <c r="B320" s="3" t="s">
        <v>22</v>
      </c>
      <c r="C320" s="52">
        <v>4622.49</v>
      </c>
      <c r="D320" s="52">
        <v>4622.49</v>
      </c>
      <c r="E320" s="110">
        <v>0</v>
      </c>
      <c r="F320" s="46">
        <v>0</v>
      </c>
    </row>
    <row r="321" spans="1:6" ht="22.5" customHeight="1" x14ac:dyDescent="0.25">
      <c r="A321" s="76"/>
      <c r="B321" s="3" t="s">
        <v>23</v>
      </c>
      <c r="C321" s="52">
        <v>4622.49</v>
      </c>
      <c r="D321" s="52">
        <v>4622.49</v>
      </c>
      <c r="E321" s="111">
        <v>1400</v>
      </c>
      <c r="F321" s="46">
        <v>0</v>
      </c>
    </row>
    <row r="322" spans="1:6" ht="140.25" customHeight="1" x14ac:dyDescent="0.25">
      <c r="A322" s="88" t="s">
        <v>145</v>
      </c>
      <c r="B322" s="53" t="s">
        <v>4</v>
      </c>
      <c r="C322" s="6">
        <v>314.60000000000002</v>
      </c>
      <c r="D322" s="6">
        <f t="shared" ref="D322:E322" si="16">D323</f>
        <v>314.60000000000002</v>
      </c>
      <c r="E322" s="6">
        <f t="shared" si="16"/>
        <v>0</v>
      </c>
      <c r="F322" s="9">
        <f t="shared" si="10"/>
        <v>0</v>
      </c>
    </row>
    <row r="323" spans="1:6" ht="19.5" customHeight="1" x14ac:dyDescent="0.25">
      <c r="A323" s="89"/>
      <c r="B323" s="18" t="s">
        <v>37</v>
      </c>
      <c r="C323" s="8"/>
      <c r="D323" s="8">
        <v>314.60000000000002</v>
      </c>
      <c r="E323" s="21">
        <v>0</v>
      </c>
      <c r="F323" s="21">
        <v>0</v>
      </c>
    </row>
    <row r="324" spans="1:6" ht="21.75" customHeight="1" x14ac:dyDescent="0.25">
      <c r="A324" s="88" t="s">
        <v>146</v>
      </c>
      <c r="B324" s="53" t="s">
        <v>4</v>
      </c>
      <c r="C324" s="6">
        <v>941.2</v>
      </c>
      <c r="D324" s="6">
        <f>D325+D326+D327+D328+D329+D330+D332+D331</f>
        <v>941.2</v>
      </c>
      <c r="E324" s="6">
        <f>E325+E326+E327+E328+E329+E330+E332+E331</f>
        <v>588.20000000000005</v>
      </c>
      <c r="F324" s="9">
        <f t="shared" si="10"/>
        <v>62.494687632809175</v>
      </c>
    </row>
    <row r="325" spans="1:6" ht="30" customHeight="1" x14ac:dyDescent="0.25">
      <c r="A325" s="89"/>
      <c r="B325" s="18" t="s">
        <v>132</v>
      </c>
      <c r="C325" s="21"/>
      <c r="D325" s="21">
        <v>117.7</v>
      </c>
      <c r="E325" s="21">
        <v>0</v>
      </c>
      <c r="F325" s="8">
        <f t="shared" si="10"/>
        <v>0</v>
      </c>
    </row>
    <row r="326" spans="1:6" ht="17.25" customHeight="1" x14ac:dyDescent="0.25">
      <c r="A326" s="89"/>
      <c r="B326" s="18" t="s">
        <v>147</v>
      </c>
      <c r="C326" s="21"/>
      <c r="D326" s="21">
        <v>117.7</v>
      </c>
      <c r="E326" s="21">
        <v>117.7</v>
      </c>
      <c r="F326" s="8">
        <f t="shared" si="10"/>
        <v>100</v>
      </c>
    </row>
    <row r="327" spans="1:6" ht="27.75" customHeight="1" x14ac:dyDescent="0.25">
      <c r="A327" s="89"/>
      <c r="B327" s="18" t="s">
        <v>149</v>
      </c>
      <c r="C327" s="21"/>
      <c r="D327" s="21">
        <v>117.7</v>
      </c>
      <c r="E327" s="21">
        <v>0</v>
      </c>
      <c r="F327" s="8">
        <f t="shared" si="10"/>
        <v>0</v>
      </c>
    </row>
    <row r="328" spans="1:6" ht="28.5" customHeight="1" x14ac:dyDescent="0.25">
      <c r="A328" s="89"/>
      <c r="B328" s="18" t="s">
        <v>148</v>
      </c>
      <c r="C328" s="21"/>
      <c r="D328" s="21">
        <v>117.7</v>
      </c>
      <c r="E328" s="21">
        <v>117.7</v>
      </c>
      <c r="F328" s="8">
        <f t="shared" si="10"/>
        <v>100</v>
      </c>
    </row>
    <row r="329" spans="1:6" ht="13.5" customHeight="1" x14ac:dyDescent="0.25">
      <c r="A329" s="89"/>
      <c r="B329" s="18" t="s">
        <v>14</v>
      </c>
      <c r="C329" s="21"/>
      <c r="D329" s="21">
        <v>117.6</v>
      </c>
      <c r="E329" s="21">
        <v>0</v>
      </c>
      <c r="F329" s="8">
        <f t="shared" si="10"/>
        <v>0</v>
      </c>
    </row>
    <row r="330" spans="1:6" ht="18" customHeight="1" x14ac:dyDescent="0.25">
      <c r="A330" s="89"/>
      <c r="B330" s="18" t="s">
        <v>26</v>
      </c>
      <c r="C330" s="21"/>
      <c r="D330" s="21">
        <v>117.6</v>
      </c>
      <c r="E330" s="21">
        <v>117.6</v>
      </c>
      <c r="F330" s="8">
        <f t="shared" si="10"/>
        <v>100</v>
      </c>
    </row>
    <row r="331" spans="1:6" ht="15.75" customHeight="1" x14ac:dyDescent="0.25">
      <c r="A331" s="89"/>
      <c r="B331" s="18" t="s">
        <v>5</v>
      </c>
      <c r="C331" s="21"/>
      <c r="D331" s="21">
        <v>117.6</v>
      </c>
      <c r="E331" s="21">
        <v>117.6</v>
      </c>
      <c r="F331" s="8">
        <f t="shared" si="10"/>
        <v>100</v>
      </c>
    </row>
    <row r="332" spans="1:6" ht="15" customHeight="1" x14ac:dyDescent="0.25">
      <c r="A332" s="112"/>
      <c r="B332" s="18" t="s">
        <v>3</v>
      </c>
      <c r="C332" s="21"/>
      <c r="D332" s="21">
        <v>117.6</v>
      </c>
      <c r="E332" s="21">
        <v>117.6</v>
      </c>
      <c r="F332" s="8">
        <f t="shared" si="10"/>
        <v>100</v>
      </c>
    </row>
    <row r="333" spans="1:6" ht="24.75" customHeight="1" x14ac:dyDescent="0.25">
      <c r="A333" s="88" t="s">
        <v>150</v>
      </c>
      <c r="B333" s="5" t="s">
        <v>4</v>
      </c>
      <c r="C333" s="9">
        <v>352.9</v>
      </c>
      <c r="D333" s="6">
        <f>D334+D335+D336+D337+D338</f>
        <v>352.90000000000003</v>
      </c>
      <c r="E333" s="6">
        <f>E334+E335+E336+E337+E338</f>
        <v>294.10000000000002</v>
      </c>
      <c r="F333" s="9">
        <f t="shared" si="10"/>
        <v>83.338056106545764</v>
      </c>
    </row>
    <row r="334" spans="1:6" ht="17.25" customHeight="1" x14ac:dyDescent="0.25">
      <c r="A334" s="89"/>
      <c r="B334" s="54" t="s">
        <v>31</v>
      </c>
      <c r="C334" s="8"/>
      <c r="D334" s="8">
        <v>58.8</v>
      </c>
      <c r="E334" s="21">
        <v>58.8</v>
      </c>
      <c r="F334" s="8">
        <f t="shared" si="10"/>
        <v>100</v>
      </c>
    </row>
    <row r="335" spans="1:6" ht="18" customHeight="1" x14ac:dyDescent="0.25">
      <c r="A335" s="89"/>
      <c r="B335" s="54" t="s">
        <v>33</v>
      </c>
      <c r="C335" s="8"/>
      <c r="D335" s="8">
        <v>117.7</v>
      </c>
      <c r="E335" s="21">
        <v>117.7</v>
      </c>
      <c r="F335" s="8">
        <f t="shared" si="10"/>
        <v>100</v>
      </c>
    </row>
    <row r="336" spans="1:6" ht="15.75" customHeight="1" x14ac:dyDescent="0.25">
      <c r="A336" s="89"/>
      <c r="B336" s="54" t="s">
        <v>3</v>
      </c>
      <c r="C336" s="8"/>
      <c r="D336" s="8">
        <v>58.8</v>
      </c>
      <c r="E336" s="21">
        <v>58.8</v>
      </c>
      <c r="F336" s="8">
        <f t="shared" si="10"/>
        <v>100</v>
      </c>
    </row>
    <row r="337" spans="1:6" ht="27.75" customHeight="1" x14ac:dyDescent="0.25">
      <c r="A337" s="89"/>
      <c r="B337" s="54" t="s">
        <v>151</v>
      </c>
      <c r="C337" s="8"/>
      <c r="D337" s="8">
        <v>58.8</v>
      </c>
      <c r="E337" s="21">
        <v>0</v>
      </c>
      <c r="F337" s="8">
        <f t="shared" si="10"/>
        <v>0</v>
      </c>
    </row>
    <row r="338" spans="1:6" ht="18" customHeight="1" x14ac:dyDescent="0.25">
      <c r="A338" s="89"/>
      <c r="B338" s="54" t="s">
        <v>30</v>
      </c>
      <c r="C338" s="8"/>
      <c r="D338" s="8">
        <v>58.8</v>
      </c>
      <c r="E338" s="21">
        <v>58.8</v>
      </c>
      <c r="F338" s="8">
        <f t="shared" si="10"/>
        <v>100</v>
      </c>
    </row>
    <row r="339" spans="1:6" ht="21.75" customHeight="1" x14ac:dyDescent="0.25">
      <c r="A339" s="88" t="s">
        <v>152</v>
      </c>
      <c r="B339" s="5" t="s">
        <v>4</v>
      </c>
      <c r="C339" s="9">
        <v>12990.6</v>
      </c>
      <c r="D339" s="9">
        <v>12990.6</v>
      </c>
      <c r="E339" s="9">
        <f>E340</f>
        <v>0</v>
      </c>
      <c r="F339" s="9">
        <f t="shared" si="10"/>
        <v>0</v>
      </c>
    </row>
    <row r="340" spans="1:6" ht="35.25" customHeight="1" x14ac:dyDescent="0.25">
      <c r="A340" s="89"/>
      <c r="B340" s="54" t="s">
        <v>153</v>
      </c>
      <c r="C340" s="8">
        <v>12990.6</v>
      </c>
      <c r="D340" s="8">
        <v>12990.6</v>
      </c>
      <c r="E340" s="21">
        <v>0</v>
      </c>
      <c r="F340" s="8">
        <f t="shared" si="10"/>
        <v>0</v>
      </c>
    </row>
    <row r="341" spans="1:6" ht="21" customHeight="1" x14ac:dyDescent="0.25">
      <c r="A341" s="113" t="s">
        <v>65</v>
      </c>
      <c r="B341" s="5" t="s">
        <v>4</v>
      </c>
      <c r="C341" s="9">
        <f>C342+C343+C344+C345+C346+C347+C348+C349+C350+C351</f>
        <v>17044</v>
      </c>
      <c r="D341" s="9">
        <f t="shared" ref="D341:E341" si="17">D342+D343+D344+D345+D346+D347+D348+D349+D350+D351</f>
        <v>17044</v>
      </c>
      <c r="E341" s="9">
        <f t="shared" si="17"/>
        <v>7851.9999999999991</v>
      </c>
      <c r="F341" s="55">
        <f>E341/D341*100</f>
        <v>46.068997887819755</v>
      </c>
    </row>
    <row r="342" spans="1:6" ht="32.25" customHeight="1" x14ac:dyDescent="0.25">
      <c r="A342" s="113"/>
      <c r="B342" s="18" t="s">
        <v>154</v>
      </c>
      <c r="C342" s="8">
        <v>902.3</v>
      </c>
      <c r="D342" s="8">
        <v>902.3</v>
      </c>
      <c r="E342" s="21">
        <v>270.7</v>
      </c>
      <c r="F342" s="68">
        <f t="shared" ref="F342:F352" si="18">E342/D342*100</f>
        <v>30.00110827884296</v>
      </c>
    </row>
    <row r="343" spans="1:6" ht="25.5" x14ac:dyDescent="0.25">
      <c r="A343" s="113"/>
      <c r="B343" s="18" t="s">
        <v>109</v>
      </c>
      <c r="C343" s="8">
        <v>2663</v>
      </c>
      <c r="D343" s="8">
        <v>2663</v>
      </c>
      <c r="E343" s="21">
        <v>1398.1</v>
      </c>
      <c r="F343" s="68">
        <f t="shared" si="18"/>
        <v>52.500938790837395</v>
      </c>
    </row>
    <row r="344" spans="1:6" ht="15" x14ac:dyDescent="0.25">
      <c r="A344" s="113"/>
      <c r="B344" s="18" t="s">
        <v>111</v>
      </c>
      <c r="C344" s="8">
        <v>467.8</v>
      </c>
      <c r="D344" s="8">
        <v>467.8</v>
      </c>
      <c r="E344" s="21">
        <v>140.30000000000001</v>
      </c>
      <c r="F344" s="68">
        <f t="shared" si="18"/>
        <v>29.991449337323644</v>
      </c>
    </row>
    <row r="345" spans="1:6" ht="15" x14ac:dyDescent="0.25">
      <c r="A345" s="113"/>
      <c r="B345" s="18" t="s">
        <v>155</v>
      </c>
      <c r="C345" s="8">
        <v>1628.4</v>
      </c>
      <c r="D345" s="8">
        <v>1628.4</v>
      </c>
      <c r="E345" s="21">
        <v>0</v>
      </c>
      <c r="F345" s="68">
        <f t="shared" si="18"/>
        <v>0</v>
      </c>
    </row>
    <row r="346" spans="1:6" ht="40.5" customHeight="1" x14ac:dyDescent="0.25">
      <c r="A346" s="113"/>
      <c r="B346" s="18" t="s">
        <v>156</v>
      </c>
      <c r="C346" s="8">
        <v>1081.5</v>
      </c>
      <c r="D346" s="8">
        <v>1081.5</v>
      </c>
      <c r="E346" s="21">
        <v>0</v>
      </c>
      <c r="F346" s="68">
        <f t="shared" si="18"/>
        <v>0</v>
      </c>
    </row>
    <row r="347" spans="1:6" ht="25.5" x14ac:dyDescent="0.25">
      <c r="A347" s="113"/>
      <c r="B347" s="18" t="s">
        <v>157</v>
      </c>
      <c r="C347" s="8">
        <v>462.9</v>
      </c>
      <c r="D347" s="8">
        <v>462.9</v>
      </c>
      <c r="E347" s="21">
        <v>140.30000000000001</v>
      </c>
      <c r="F347" s="68">
        <f t="shared" si="18"/>
        <v>30.308922013393826</v>
      </c>
    </row>
    <row r="348" spans="1:6" ht="15" x14ac:dyDescent="0.25">
      <c r="A348" s="113"/>
      <c r="B348" s="18" t="s">
        <v>31</v>
      </c>
      <c r="C348" s="8">
        <v>226.9</v>
      </c>
      <c r="D348" s="8">
        <v>226.9</v>
      </c>
      <c r="E348" s="21">
        <v>226.9</v>
      </c>
      <c r="F348" s="68">
        <f t="shared" si="18"/>
        <v>100</v>
      </c>
    </row>
    <row r="349" spans="1:6" ht="15" x14ac:dyDescent="0.25">
      <c r="A349" s="113"/>
      <c r="B349" s="18" t="s">
        <v>126</v>
      </c>
      <c r="C349" s="8">
        <v>2324</v>
      </c>
      <c r="D349" s="8">
        <v>2324</v>
      </c>
      <c r="E349" s="21">
        <v>2324</v>
      </c>
      <c r="F349" s="68">
        <f t="shared" si="18"/>
        <v>100</v>
      </c>
    </row>
    <row r="350" spans="1:6" ht="15" x14ac:dyDescent="0.25">
      <c r="A350" s="113"/>
      <c r="B350" s="18" t="s">
        <v>122</v>
      </c>
      <c r="C350" s="8">
        <v>6857.8</v>
      </c>
      <c r="D350" s="8">
        <v>6857.8</v>
      </c>
      <c r="E350" s="21">
        <v>2994.8</v>
      </c>
      <c r="F350" s="68">
        <f t="shared" si="18"/>
        <v>43.669981626760766</v>
      </c>
    </row>
    <row r="351" spans="1:6" ht="15" x14ac:dyDescent="0.25">
      <c r="A351" s="113"/>
      <c r="B351" s="18" t="s">
        <v>121</v>
      </c>
      <c r="C351" s="8">
        <v>429.4</v>
      </c>
      <c r="D351" s="8">
        <v>429.4</v>
      </c>
      <c r="E351" s="21">
        <v>356.9</v>
      </c>
      <c r="F351" s="68">
        <f t="shared" si="18"/>
        <v>83.115975780158351</v>
      </c>
    </row>
    <row r="352" spans="1:6" ht="24.75" customHeight="1" x14ac:dyDescent="0.25">
      <c r="A352" s="113" t="s">
        <v>69</v>
      </c>
      <c r="B352" s="5" t="s">
        <v>4</v>
      </c>
      <c r="C352" s="9">
        <f>C353+C354+C355</f>
        <v>3201</v>
      </c>
      <c r="D352" s="9">
        <f>D353+D354+D355</f>
        <v>3201</v>
      </c>
      <c r="E352" s="9">
        <f t="shared" ref="E352" si="19">E353+E354+E355</f>
        <v>1972.8999999999999</v>
      </c>
      <c r="F352" s="55">
        <f t="shared" si="18"/>
        <v>61.633864417369566</v>
      </c>
    </row>
    <row r="353" spans="1:6" ht="15" x14ac:dyDescent="0.25">
      <c r="A353" s="113"/>
      <c r="B353" s="54" t="s">
        <v>18</v>
      </c>
      <c r="C353" s="8">
        <v>1353.3</v>
      </c>
      <c r="D353" s="8">
        <v>1353.3</v>
      </c>
      <c r="E353" s="21">
        <v>478.3</v>
      </c>
      <c r="F353" s="21">
        <v>0</v>
      </c>
    </row>
    <row r="354" spans="1:6" ht="15.75" customHeight="1" x14ac:dyDescent="0.25">
      <c r="A354" s="113"/>
      <c r="B354" s="54" t="s">
        <v>40</v>
      </c>
      <c r="C354" s="8">
        <v>1302.4000000000001</v>
      </c>
      <c r="D354" s="8">
        <v>1302.4000000000001</v>
      </c>
      <c r="E354" s="21">
        <v>1302.3</v>
      </c>
      <c r="F354" s="21">
        <v>0</v>
      </c>
    </row>
    <row r="355" spans="1:6" ht="15.75" customHeight="1" x14ac:dyDescent="0.25">
      <c r="A355" s="113"/>
      <c r="B355" s="54" t="s">
        <v>22</v>
      </c>
      <c r="C355" s="8">
        <v>545.29999999999995</v>
      </c>
      <c r="D355" s="8">
        <v>545.29999999999995</v>
      </c>
      <c r="E355" s="21">
        <v>192.3</v>
      </c>
      <c r="F355" s="21">
        <v>0</v>
      </c>
    </row>
    <row r="356" spans="1:6" ht="21.75" customHeight="1" x14ac:dyDescent="0.25">
      <c r="A356" s="113" t="s">
        <v>70</v>
      </c>
      <c r="B356" s="5" t="s">
        <v>4</v>
      </c>
      <c r="C356" s="9">
        <f>C357+C358+C359+C360+C361+C362+C363</f>
        <v>25134.799999999999</v>
      </c>
      <c r="D356" s="9">
        <f>SUM(D357:D363)</f>
        <v>99569.8</v>
      </c>
      <c r="E356" s="9">
        <f>E357+E358+E359+E360+E361+E363</f>
        <v>11119.4</v>
      </c>
      <c r="F356" s="55">
        <f t="shared" ref="F356:F363" si="20">E356/D356*100</f>
        <v>11.167442336933489</v>
      </c>
    </row>
    <row r="357" spans="1:6" ht="13.5" customHeight="1" x14ac:dyDescent="0.25">
      <c r="A357" s="113"/>
      <c r="B357" s="54" t="s">
        <v>125</v>
      </c>
      <c r="C357" s="8">
        <v>8101.7</v>
      </c>
      <c r="D357" s="8">
        <v>8101.7</v>
      </c>
      <c r="E357" s="21">
        <v>0</v>
      </c>
      <c r="F357" s="68">
        <f t="shared" si="20"/>
        <v>0</v>
      </c>
    </row>
    <row r="358" spans="1:6" ht="13.5" customHeight="1" x14ac:dyDescent="0.25">
      <c r="A358" s="113"/>
      <c r="B358" s="54" t="s">
        <v>14</v>
      </c>
      <c r="C358" s="8"/>
      <c r="D358" s="8">
        <v>1000</v>
      </c>
      <c r="E358" s="21">
        <v>0</v>
      </c>
      <c r="F358" s="68">
        <f t="shared" si="20"/>
        <v>0</v>
      </c>
    </row>
    <row r="359" spans="1:6" ht="13.5" customHeight="1" x14ac:dyDescent="0.25">
      <c r="A359" s="113"/>
      <c r="B359" s="54" t="s">
        <v>6</v>
      </c>
      <c r="C359" s="8"/>
      <c r="D359" s="8">
        <v>560</v>
      </c>
      <c r="E359" s="21">
        <v>0</v>
      </c>
      <c r="F359" s="68">
        <f t="shared" si="20"/>
        <v>0</v>
      </c>
    </row>
    <row r="360" spans="1:6" ht="13.5" customHeight="1" x14ac:dyDescent="0.25">
      <c r="A360" s="113"/>
      <c r="B360" s="54" t="s">
        <v>126</v>
      </c>
      <c r="C360" s="8">
        <v>17033.099999999999</v>
      </c>
      <c r="D360" s="8">
        <v>17033.099999999999</v>
      </c>
      <c r="E360" s="21">
        <v>0</v>
      </c>
      <c r="F360" s="68">
        <f t="shared" si="20"/>
        <v>0</v>
      </c>
    </row>
    <row r="361" spans="1:6" ht="13.5" customHeight="1" x14ac:dyDescent="0.25">
      <c r="A361" s="113"/>
      <c r="B361" s="54" t="s">
        <v>8</v>
      </c>
      <c r="C361" s="8"/>
      <c r="D361" s="8">
        <f>38300+1750</f>
        <v>40050</v>
      </c>
      <c r="E361" s="21">
        <f>9999.4+295</f>
        <v>10294.4</v>
      </c>
      <c r="F361" s="68">
        <f t="shared" si="20"/>
        <v>25.703870162297125</v>
      </c>
    </row>
    <row r="362" spans="1:6" ht="13.5" customHeight="1" x14ac:dyDescent="0.25">
      <c r="A362" s="113"/>
      <c r="B362" s="54" t="s">
        <v>27</v>
      </c>
      <c r="C362" s="8"/>
      <c r="D362" s="8">
        <v>32000</v>
      </c>
      <c r="E362" s="21">
        <v>0</v>
      </c>
      <c r="F362" s="68">
        <f t="shared" si="20"/>
        <v>0</v>
      </c>
    </row>
    <row r="363" spans="1:6" ht="13.5" customHeight="1" x14ac:dyDescent="0.25">
      <c r="A363" s="113"/>
      <c r="B363" s="54" t="s">
        <v>123</v>
      </c>
      <c r="C363" s="8"/>
      <c r="D363" s="8">
        <v>825</v>
      </c>
      <c r="E363" s="21">
        <v>825</v>
      </c>
      <c r="F363" s="68">
        <f t="shared" si="20"/>
        <v>100</v>
      </c>
    </row>
    <row r="364" spans="1:6" ht="21.75" customHeight="1" x14ac:dyDescent="0.25">
      <c r="A364" s="88" t="s">
        <v>74</v>
      </c>
      <c r="B364" s="5" t="s">
        <v>4</v>
      </c>
      <c r="C364" s="9">
        <f>C365+C366+C367+C368</f>
        <v>13378.7</v>
      </c>
      <c r="D364" s="9">
        <f t="shared" ref="D364:E364" si="21">D365+D366+D367+D368</f>
        <v>13378.7</v>
      </c>
      <c r="E364" s="9">
        <f t="shared" si="21"/>
        <v>3362</v>
      </c>
      <c r="F364" s="9">
        <f t="shared" ref="F364:F419" si="22">E364/D364*100</f>
        <v>25.129496886842517</v>
      </c>
    </row>
    <row r="365" spans="1:6" ht="19.5" customHeight="1" x14ac:dyDescent="0.25">
      <c r="A365" s="89"/>
      <c r="B365" s="56" t="s">
        <v>31</v>
      </c>
      <c r="C365" s="8">
        <v>3362</v>
      </c>
      <c r="D365" s="8">
        <v>3362</v>
      </c>
      <c r="E365" s="21">
        <v>3362</v>
      </c>
      <c r="F365" s="8">
        <f t="shared" si="22"/>
        <v>100</v>
      </c>
    </row>
    <row r="366" spans="1:6" ht="19.5" customHeight="1" x14ac:dyDescent="0.25">
      <c r="A366" s="89"/>
      <c r="B366" s="56" t="s">
        <v>15</v>
      </c>
      <c r="C366" s="8">
        <v>3327.3</v>
      </c>
      <c r="D366" s="8">
        <v>3327.3</v>
      </c>
      <c r="E366" s="21">
        <v>0</v>
      </c>
      <c r="F366" s="8">
        <f t="shared" si="22"/>
        <v>0</v>
      </c>
    </row>
    <row r="367" spans="1:6" ht="19.5" customHeight="1" x14ac:dyDescent="0.25">
      <c r="A367" s="89"/>
      <c r="B367" s="56" t="s">
        <v>16</v>
      </c>
      <c r="C367" s="8">
        <v>3362.1</v>
      </c>
      <c r="D367" s="8">
        <v>3362.1</v>
      </c>
      <c r="E367" s="21">
        <v>0</v>
      </c>
      <c r="F367" s="8">
        <f t="shared" si="22"/>
        <v>0</v>
      </c>
    </row>
    <row r="368" spans="1:6" ht="19.5" customHeight="1" x14ac:dyDescent="0.25">
      <c r="A368" s="89"/>
      <c r="B368" s="56" t="s">
        <v>123</v>
      </c>
      <c r="C368" s="8">
        <v>3327.3</v>
      </c>
      <c r="D368" s="8">
        <v>3327.3</v>
      </c>
      <c r="E368" s="21">
        <v>0</v>
      </c>
      <c r="F368" s="8">
        <f t="shared" si="22"/>
        <v>0</v>
      </c>
    </row>
    <row r="369" spans="1:6" ht="48" customHeight="1" x14ac:dyDescent="0.25">
      <c r="A369" s="88" t="s">
        <v>160</v>
      </c>
      <c r="B369" s="5" t="s">
        <v>4</v>
      </c>
      <c r="C369" s="9">
        <f>C370</f>
        <v>25773.200000000001</v>
      </c>
      <c r="D369" s="9">
        <f t="shared" ref="D369:E369" si="23">D370</f>
        <v>25773.200000000001</v>
      </c>
      <c r="E369" s="9">
        <f t="shared" si="23"/>
        <v>0</v>
      </c>
      <c r="F369" s="9">
        <f t="shared" si="22"/>
        <v>0</v>
      </c>
    </row>
    <row r="370" spans="1:6" ht="22.5" customHeight="1" x14ac:dyDescent="0.25">
      <c r="A370" s="89"/>
      <c r="B370" s="56" t="s">
        <v>124</v>
      </c>
      <c r="C370" s="8">
        <v>25773.200000000001</v>
      </c>
      <c r="D370" s="8">
        <v>25773.200000000001</v>
      </c>
      <c r="E370" s="21">
        <v>0</v>
      </c>
      <c r="F370" s="8">
        <f t="shared" si="22"/>
        <v>0</v>
      </c>
    </row>
    <row r="371" spans="1:6" ht="22.5" customHeight="1" x14ac:dyDescent="0.25">
      <c r="A371" s="88" t="s">
        <v>129</v>
      </c>
      <c r="B371" s="5" t="s">
        <v>4</v>
      </c>
      <c r="C371" s="9">
        <f>C372+C373+C374+C375+C376+C377+C378+C379+C380+C381+C382+C383+C384+C385+C386+C387+C388+C389+C390+C391+C392+C393+C394+C395+C397+C396+C398</f>
        <v>25000.000000000007</v>
      </c>
      <c r="D371" s="9">
        <f t="shared" ref="D371:E371" si="24">D372+D373+D374+D375+D376+D377+D378+D379+D380+D381+D382+D383+D384+D385+D386+D387+D388+D389+D390+D391+D392+D393+D394+D395+D397+D396+D398</f>
        <v>26429.000000000007</v>
      </c>
      <c r="E371" s="9">
        <f t="shared" si="24"/>
        <v>22316.500000000004</v>
      </c>
      <c r="F371" s="9">
        <f t="shared" si="22"/>
        <v>84.439441522569894</v>
      </c>
    </row>
    <row r="372" spans="1:6" ht="16.5" customHeight="1" x14ac:dyDescent="0.25">
      <c r="A372" s="89"/>
      <c r="B372" s="54" t="s">
        <v>121</v>
      </c>
      <c r="C372" s="8">
        <v>311.39999999999998</v>
      </c>
      <c r="D372" s="8">
        <v>311.39999999999998</v>
      </c>
      <c r="E372" s="21">
        <v>54.3</v>
      </c>
      <c r="F372" s="8">
        <f t="shared" si="22"/>
        <v>17.437379576107901</v>
      </c>
    </row>
    <row r="373" spans="1:6" ht="16.5" customHeight="1" x14ac:dyDescent="0.25">
      <c r="A373" s="89"/>
      <c r="B373" s="54" t="s">
        <v>71</v>
      </c>
      <c r="C373" s="8">
        <v>18467.2</v>
      </c>
      <c r="D373" s="8">
        <v>18467.2</v>
      </c>
      <c r="E373" s="21">
        <v>18467.2</v>
      </c>
      <c r="F373" s="8">
        <f t="shared" si="22"/>
        <v>100</v>
      </c>
    </row>
    <row r="374" spans="1:6" ht="18" customHeight="1" x14ac:dyDescent="0.25">
      <c r="A374" s="89"/>
      <c r="B374" s="54" t="s">
        <v>158</v>
      </c>
      <c r="C374" s="8">
        <v>185.3</v>
      </c>
      <c r="D374" s="8">
        <v>185.3</v>
      </c>
      <c r="E374" s="21">
        <v>0</v>
      </c>
      <c r="F374" s="8">
        <f t="shared" si="22"/>
        <v>0</v>
      </c>
    </row>
    <row r="375" spans="1:6" ht="19.5" customHeight="1" x14ac:dyDescent="0.25">
      <c r="A375" s="89"/>
      <c r="B375" s="54" t="s">
        <v>125</v>
      </c>
      <c r="C375" s="8">
        <v>149.69999999999999</v>
      </c>
      <c r="D375" s="8">
        <v>149.69999999999999</v>
      </c>
      <c r="E375" s="21">
        <v>149.69999999999999</v>
      </c>
      <c r="F375" s="8">
        <f t="shared" si="22"/>
        <v>100</v>
      </c>
    </row>
    <row r="376" spans="1:6" ht="20.25" customHeight="1" x14ac:dyDescent="0.25">
      <c r="A376" s="89"/>
      <c r="B376" s="54" t="s">
        <v>123</v>
      </c>
      <c r="C376" s="8">
        <v>149.69999999999999</v>
      </c>
      <c r="D376" s="8">
        <v>149.69999999999999</v>
      </c>
      <c r="E376" s="21">
        <v>46.9</v>
      </c>
      <c r="F376" s="8">
        <f t="shared" si="22"/>
        <v>31.329325317301272</v>
      </c>
    </row>
    <row r="377" spans="1:6" ht="17.25" customHeight="1" x14ac:dyDescent="0.25">
      <c r="A377" s="89"/>
      <c r="B377" s="54" t="s">
        <v>126</v>
      </c>
      <c r="C377" s="8">
        <v>1979.7</v>
      </c>
      <c r="D377" s="8">
        <v>1979.7</v>
      </c>
      <c r="E377" s="21">
        <v>80.099999999999994</v>
      </c>
      <c r="F377" s="8">
        <f t="shared" si="22"/>
        <v>4.0460675859978785</v>
      </c>
    </row>
    <row r="378" spans="1:6" ht="17.25" customHeight="1" x14ac:dyDescent="0.25">
      <c r="A378" s="89"/>
      <c r="B378" s="54" t="s">
        <v>46</v>
      </c>
      <c r="C378" s="8">
        <v>143.80000000000001</v>
      </c>
      <c r="D378" s="8">
        <f>143.8+1429</f>
        <v>1572.8</v>
      </c>
      <c r="E378" s="21">
        <v>434.1</v>
      </c>
      <c r="F378" s="8">
        <f t="shared" si="22"/>
        <v>27.600457782299088</v>
      </c>
    </row>
    <row r="379" spans="1:6" ht="17.25" customHeight="1" x14ac:dyDescent="0.25">
      <c r="A379" s="89"/>
      <c r="B379" s="54" t="s">
        <v>57</v>
      </c>
      <c r="C379" s="8">
        <v>151.4</v>
      </c>
      <c r="D379" s="8">
        <v>151.4</v>
      </c>
      <c r="E379" s="21">
        <v>151.4</v>
      </c>
      <c r="F379" s="8">
        <f t="shared" si="22"/>
        <v>100</v>
      </c>
    </row>
    <row r="380" spans="1:6" ht="17.25" customHeight="1" x14ac:dyDescent="0.25">
      <c r="A380" s="89"/>
      <c r="B380" s="54" t="s">
        <v>33</v>
      </c>
      <c r="C380" s="8">
        <v>149.69999999999999</v>
      </c>
      <c r="D380" s="8">
        <v>149.69999999999999</v>
      </c>
      <c r="E380" s="21">
        <v>0</v>
      </c>
      <c r="F380" s="8">
        <f t="shared" si="22"/>
        <v>0</v>
      </c>
    </row>
    <row r="381" spans="1:6" ht="18" customHeight="1" x14ac:dyDescent="0.25">
      <c r="A381" s="89"/>
      <c r="B381" s="54" t="s">
        <v>5</v>
      </c>
      <c r="C381" s="8">
        <v>151.4</v>
      </c>
      <c r="D381" s="8">
        <v>151.4</v>
      </c>
      <c r="E381" s="21">
        <v>151.4</v>
      </c>
      <c r="F381" s="8">
        <f t="shared" si="22"/>
        <v>100</v>
      </c>
    </row>
    <row r="382" spans="1:6" ht="17.25" customHeight="1" x14ac:dyDescent="0.25">
      <c r="A382" s="89"/>
      <c r="B382" s="54" t="s">
        <v>14</v>
      </c>
      <c r="C382" s="8">
        <v>149.69999999999999</v>
      </c>
      <c r="D382" s="8">
        <v>149.69999999999999</v>
      </c>
      <c r="E382" s="21">
        <v>149.69999999999999</v>
      </c>
      <c r="F382" s="8">
        <f t="shared" si="22"/>
        <v>100</v>
      </c>
    </row>
    <row r="383" spans="1:6" ht="17.25" customHeight="1" x14ac:dyDescent="0.25">
      <c r="A383" s="89"/>
      <c r="B383" s="54" t="s">
        <v>128</v>
      </c>
      <c r="C383" s="8">
        <v>166.5</v>
      </c>
      <c r="D383" s="8">
        <v>166.5</v>
      </c>
      <c r="E383" s="21">
        <v>166.5</v>
      </c>
      <c r="F383" s="8">
        <f t="shared" si="22"/>
        <v>100</v>
      </c>
    </row>
    <row r="384" spans="1:6" ht="17.25" customHeight="1" x14ac:dyDescent="0.25">
      <c r="A384" s="89"/>
      <c r="B384" s="54" t="s">
        <v>28</v>
      </c>
      <c r="C384" s="8">
        <v>151.4</v>
      </c>
      <c r="D384" s="8">
        <v>151.4</v>
      </c>
      <c r="E384" s="21">
        <v>151.4</v>
      </c>
      <c r="F384" s="8">
        <f t="shared" si="22"/>
        <v>100</v>
      </c>
    </row>
    <row r="385" spans="1:6" ht="15.75" customHeight="1" x14ac:dyDescent="0.25">
      <c r="A385" s="89"/>
      <c r="B385" s="54" t="s">
        <v>8</v>
      </c>
      <c r="C385" s="8">
        <v>151.4</v>
      </c>
      <c r="D385" s="8">
        <v>151.4</v>
      </c>
      <c r="E385" s="21">
        <v>151.4</v>
      </c>
      <c r="F385" s="8">
        <f t="shared" si="22"/>
        <v>100</v>
      </c>
    </row>
    <row r="386" spans="1:6" ht="16.5" customHeight="1" x14ac:dyDescent="0.25">
      <c r="A386" s="89"/>
      <c r="B386" s="54" t="s">
        <v>29</v>
      </c>
      <c r="C386" s="8">
        <v>204.3</v>
      </c>
      <c r="D386" s="8">
        <v>204.3</v>
      </c>
      <c r="E386" s="21">
        <v>204.3</v>
      </c>
      <c r="F386" s="8">
        <f t="shared" si="22"/>
        <v>100</v>
      </c>
    </row>
    <row r="387" spans="1:6" ht="16.5" customHeight="1" x14ac:dyDescent="0.25">
      <c r="A387" s="89"/>
      <c r="B387" s="54" t="s">
        <v>30</v>
      </c>
      <c r="C387" s="8">
        <v>149.80000000000001</v>
      </c>
      <c r="D387" s="8">
        <v>149.80000000000001</v>
      </c>
      <c r="E387" s="21">
        <v>149.80000000000001</v>
      </c>
      <c r="F387" s="8">
        <f t="shared" si="22"/>
        <v>100</v>
      </c>
    </row>
    <row r="388" spans="1:6" ht="15.75" customHeight="1" x14ac:dyDescent="0.25">
      <c r="A388" s="89"/>
      <c r="B388" s="54" t="s">
        <v>32</v>
      </c>
      <c r="C388" s="8">
        <v>312.10000000000002</v>
      </c>
      <c r="D388" s="8">
        <v>312.10000000000002</v>
      </c>
      <c r="E388" s="21">
        <v>235.5</v>
      </c>
      <c r="F388" s="8">
        <f t="shared" si="22"/>
        <v>75.456584428067913</v>
      </c>
    </row>
    <row r="389" spans="1:6" ht="15.75" customHeight="1" x14ac:dyDescent="0.25">
      <c r="A389" s="89"/>
      <c r="B389" s="54" t="s">
        <v>6</v>
      </c>
      <c r="C389" s="8">
        <v>113.5</v>
      </c>
      <c r="D389" s="8">
        <v>113.5</v>
      </c>
      <c r="E389" s="21">
        <v>113.5</v>
      </c>
      <c r="F389" s="8">
        <f t="shared" si="22"/>
        <v>100</v>
      </c>
    </row>
    <row r="390" spans="1:6" ht="15" customHeight="1" x14ac:dyDescent="0.25">
      <c r="A390" s="89"/>
      <c r="B390" s="54" t="s">
        <v>16</v>
      </c>
      <c r="C390" s="8">
        <v>283.8</v>
      </c>
      <c r="D390" s="8">
        <v>283.8</v>
      </c>
      <c r="E390" s="21">
        <v>283.8</v>
      </c>
      <c r="F390" s="8">
        <f t="shared" si="22"/>
        <v>100</v>
      </c>
    </row>
    <row r="391" spans="1:6" ht="17.25" customHeight="1" x14ac:dyDescent="0.25">
      <c r="A391" s="89"/>
      <c r="B391" s="54" t="s">
        <v>31</v>
      </c>
      <c r="C391" s="8">
        <v>294.60000000000002</v>
      </c>
      <c r="D391" s="8">
        <v>294.60000000000002</v>
      </c>
      <c r="E391" s="21">
        <v>294.60000000000002</v>
      </c>
      <c r="F391" s="8">
        <f t="shared" si="22"/>
        <v>100</v>
      </c>
    </row>
    <row r="392" spans="1:6" ht="18.75" customHeight="1" x14ac:dyDescent="0.25">
      <c r="A392" s="89"/>
      <c r="B392" s="54" t="s">
        <v>37</v>
      </c>
      <c r="C392" s="8">
        <v>136.19999999999999</v>
      </c>
      <c r="D392" s="8">
        <v>136.19999999999999</v>
      </c>
      <c r="E392" s="21">
        <v>60.6</v>
      </c>
      <c r="F392" s="8">
        <f t="shared" si="22"/>
        <v>44.493392070484589</v>
      </c>
    </row>
    <row r="393" spans="1:6" ht="18" customHeight="1" x14ac:dyDescent="0.25">
      <c r="A393" s="89"/>
      <c r="B393" s="54" t="s">
        <v>9</v>
      </c>
      <c r="C393" s="8">
        <v>132.80000000000001</v>
      </c>
      <c r="D393" s="8">
        <v>132.80000000000001</v>
      </c>
      <c r="E393" s="21">
        <v>132.80000000000001</v>
      </c>
      <c r="F393" s="8">
        <f t="shared" si="22"/>
        <v>100</v>
      </c>
    </row>
    <row r="394" spans="1:6" ht="18" customHeight="1" x14ac:dyDescent="0.25">
      <c r="A394" s="89"/>
      <c r="B394" s="54" t="s">
        <v>26</v>
      </c>
      <c r="C394" s="8">
        <v>151.4</v>
      </c>
      <c r="D394" s="8">
        <v>151.4</v>
      </c>
      <c r="E394" s="21">
        <v>0</v>
      </c>
      <c r="F394" s="8">
        <f t="shared" si="22"/>
        <v>0</v>
      </c>
    </row>
    <row r="395" spans="1:6" ht="16.5" customHeight="1" x14ac:dyDescent="0.25">
      <c r="A395" s="89"/>
      <c r="B395" s="54" t="s">
        <v>25</v>
      </c>
      <c r="C395" s="8">
        <v>312.10000000000002</v>
      </c>
      <c r="D395" s="8">
        <v>312.10000000000002</v>
      </c>
      <c r="E395" s="21">
        <v>236.4</v>
      </c>
      <c r="F395" s="8">
        <f t="shared" si="22"/>
        <v>75.744953540531881</v>
      </c>
    </row>
    <row r="396" spans="1:6" ht="15.75" customHeight="1" x14ac:dyDescent="0.25">
      <c r="A396" s="89"/>
      <c r="B396" s="54" t="s">
        <v>10</v>
      </c>
      <c r="C396" s="8">
        <v>151.4</v>
      </c>
      <c r="D396" s="8">
        <v>151.4</v>
      </c>
      <c r="E396" s="21">
        <v>151.4</v>
      </c>
      <c r="F396" s="8">
        <f t="shared" si="22"/>
        <v>100</v>
      </c>
    </row>
    <row r="397" spans="1:6" ht="17.25" customHeight="1" x14ac:dyDescent="0.25">
      <c r="A397" s="89"/>
      <c r="B397" s="54" t="s">
        <v>7</v>
      </c>
      <c r="C397" s="8">
        <v>151.4</v>
      </c>
      <c r="D397" s="8">
        <v>151.4</v>
      </c>
      <c r="E397" s="21">
        <v>151.4</v>
      </c>
      <c r="F397" s="8">
        <f t="shared" si="22"/>
        <v>100</v>
      </c>
    </row>
    <row r="398" spans="1:6" ht="16.5" customHeight="1" x14ac:dyDescent="0.25">
      <c r="A398" s="89"/>
      <c r="B398" s="54" t="s">
        <v>3</v>
      </c>
      <c r="C398" s="8">
        <v>148.30000000000001</v>
      </c>
      <c r="D398" s="8">
        <v>148.30000000000001</v>
      </c>
      <c r="E398" s="21">
        <v>148.30000000000001</v>
      </c>
      <c r="F398" s="8">
        <f t="shared" si="22"/>
        <v>100</v>
      </c>
    </row>
    <row r="399" spans="1:6" ht="46.5" customHeight="1" x14ac:dyDescent="0.25">
      <c r="A399" s="88" t="s">
        <v>159</v>
      </c>
      <c r="B399" s="5" t="s">
        <v>4</v>
      </c>
      <c r="C399" s="9">
        <f>C400+C401</f>
        <v>0</v>
      </c>
      <c r="D399" s="9">
        <f>D400+D401</f>
        <v>20265.100000000002</v>
      </c>
      <c r="E399" s="9">
        <v>0</v>
      </c>
      <c r="F399" s="9">
        <f t="shared" si="22"/>
        <v>0</v>
      </c>
    </row>
    <row r="400" spans="1:6" ht="21.75" customHeight="1" x14ac:dyDescent="0.25">
      <c r="A400" s="89"/>
      <c r="B400" s="54" t="s">
        <v>123</v>
      </c>
      <c r="C400" s="8"/>
      <c r="D400" s="8">
        <v>3669.9</v>
      </c>
      <c r="E400" s="21">
        <v>0</v>
      </c>
      <c r="F400" s="8">
        <f t="shared" si="22"/>
        <v>0</v>
      </c>
    </row>
    <row r="401" spans="1:6" ht="23.25" customHeight="1" x14ac:dyDescent="0.25">
      <c r="A401" s="112"/>
      <c r="B401" s="54" t="s">
        <v>122</v>
      </c>
      <c r="C401" s="8"/>
      <c r="D401" s="8">
        <v>16595.2</v>
      </c>
      <c r="E401" s="21">
        <v>0</v>
      </c>
      <c r="F401" s="8">
        <f t="shared" si="22"/>
        <v>0</v>
      </c>
    </row>
    <row r="402" spans="1:6" ht="25.5" customHeight="1" x14ac:dyDescent="0.25">
      <c r="A402" s="88" t="s">
        <v>62</v>
      </c>
      <c r="B402" s="5" t="s">
        <v>4</v>
      </c>
      <c r="C402" s="9">
        <v>0</v>
      </c>
      <c r="D402" s="9">
        <f>SUM(D403:D415)</f>
        <v>89986.096049999993</v>
      </c>
      <c r="E402" s="9">
        <f>SUM(E403:E415)</f>
        <v>89986.096049999993</v>
      </c>
      <c r="F402" s="9">
        <f t="shared" si="22"/>
        <v>100</v>
      </c>
    </row>
    <row r="403" spans="1:6" ht="13.5" customHeight="1" x14ac:dyDescent="0.25">
      <c r="A403" s="89"/>
      <c r="B403" s="3" t="s">
        <v>17</v>
      </c>
      <c r="C403" s="8">
        <v>0</v>
      </c>
      <c r="D403" s="8">
        <f>9406.7352+50</f>
        <v>9456.7351999999992</v>
      </c>
      <c r="E403" s="8">
        <f>9406.7352+50</f>
        <v>9456.7351999999992</v>
      </c>
      <c r="F403" s="8">
        <f t="shared" si="22"/>
        <v>100</v>
      </c>
    </row>
    <row r="404" spans="1:6" ht="13.5" customHeight="1" x14ac:dyDescent="0.25">
      <c r="A404" s="89"/>
      <c r="B404" s="3" t="s">
        <v>23</v>
      </c>
      <c r="C404" s="8"/>
      <c r="D404" s="8">
        <v>2246.6152200000001</v>
      </c>
      <c r="E404" s="8">
        <v>2246.6152200000001</v>
      </c>
      <c r="F404" s="8">
        <f t="shared" si="22"/>
        <v>100</v>
      </c>
    </row>
    <row r="405" spans="1:6" ht="13.5" customHeight="1" x14ac:dyDescent="0.25">
      <c r="A405" s="89"/>
      <c r="B405" s="3" t="s">
        <v>14</v>
      </c>
      <c r="C405" s="8">
        <v>0</v>
      </c>
      <c r="D405" s="8">
        <v>3800</v>
      </c>
      <c r="E405" s="8">
        <v>3800</v>
      </c>
      <c r="F405" s="8">
        <f t="shared" si="22"/>
        <v>100</v>
      </c>
    </row>
    <row r="406" spans="1:6" ht="18.75" customHeight="1" x14ac:dyDescent="0.25">
      <c r="A406" s="89"/>
      <c r="B406" s="3" t="s">
        <v>31</v>
      </c>
      <c r="C406" s="8">
        <v>0</v>
      </c>
      <c r="D406" s="8">
        <f>480.54563+264.5</f>
        <v>745.04563000000007</v>
      </c>
      <c r="E406" s="8">
        <f>480.54563+264.5</f>
        <v>745.04563000000007</v>
      </c>
      <c r="F406" s="8">
        <v>100</v>
      </c>
    </row>
    <row r="407" spans="1:6" ht="15.75" customHeight="1" x14ac:dyDescent="0.25">
      <c r="A407" s="89"/>
      <c r="B407" s="3" t="s">
        <v>32</v>
      </c>
      <c r="C407" s="8">
        <v>0</v>
      </c>
      <c r="D407" s="8">
        <v>17190</v>
      </c>
      <c r="E407" s="8">
        <v>17190</v>
      </c>
      <c r="F407" s="8">
        <v>100</v>
      </c>
    </row>
    <row r="408" spans="1:6" ht="15.75" customHeight="1" x14ac:dyDescent="0.25">
      <c r="A408" s="89"/>
      <c r="B408" s="3" t="s">
        <v>3</v>
      </c>
      <c r="C408" s="8">
        <v>0</v>
      </c>
      <c r="D408" s="8">
        <v>1410</v>
      </c>
      <c r="E408" s="8">
        <v>1410</v>
      </c>
      <c r="F408" s="8">
        <v>100</v>
      </c>
    </row>
    <row r="409" spans="1:6" ht="12.75" customHeight="1" x14ac:dyDescent="0.25">
      <c r="A409" s="89"/>
      <c r="B409" s="18" t="s">
        <v>34</v>
      </c>
      <c r="C409" s="8">
        <v>0</v>
      </c>
      <c r="D409" s="8">
        <v>2560</v>
      </c>
      <c r="E409" s="8">
        <v>2560</v>
      </c>
      <c r="F409" s="8">
        <v>100</v>
      </c>
    </row>
    <row r="410" spans="1:6" ht="19.5" customHeight="1" x14ac:dyDescent="0.25">
      <c r="A410" s="89"/>
      <c r="B410" s="3" t="s">
        <v>73</v>
      </c>
      <c r="C410" s="8">
        <v>0</v>
      </c>
      <c r="D410" s="8">
        <v>43748.7</v>
      </c>
      <c r="E410" s="8">
        <v>43748.7</v>
      </c>
      <c r="F410" s="8">
        <v>100</v>
      </c>
    </row>
    <row r="411" spans="1:6" ht="27" customHeight="1" x14ac:dyDescent="0.25">
      <c r="A411" s="89"/>
      <c r="B411" s="3" t="s">
        <v>166</v>
      </c>
      <c r="C411" s="8">
        <v>0</v>
      </c>
      <c r="D411" s="8">
        <v>768.2</v>
      </c>
      <c r="E411" s="8">
        <v>768.2</v>
      </c>
      <c r="F411" s="8">
        <f>E411/D411*100</f>
        <v>100</v>
      </c>
    </row>
    <row r="412" spans="1:6" ht="19.5" customHeight="1" x14ac:dyDescent="0.25">
      <c r="A412" s="89"/>
      <c r="B412" s="3" t="s">
        <v>167</v>
      </c>
      <c r="C412" s="8">
        <v>0</v>
      </c>
      <c r="D412" s="8">
        <v>264.5</v>
      </c>
      <c r="E412" s="8">
        <v>264.5</v>
      </c>
      <c r="F412" s="8">
        <f t="shared" ref="F412:F415" si="25">E412/D412*100</f>
        <v>100</v>
      </c>
    </row>
    <row r="413" spans="1:6" ht="19.5" customHeight="1" x14ac:dyDescent="0.25">
      <c r="A413" s="89"/>
      <c r="B413" s="3" t="s">
        <v>168</v>
      </c>
      <c r="C413" s="8">
        <v>0</v>
      </c>
      <c r="D413" s="8">
        <v>160</v>
      </c>
      <c r="E413" s="8">
        <v>160</v>
      </c>
      <c r="F413" s="8">
        <f t="shared" si="25"/>
        <v>100</v>
      </c>
    </row>
    <row r="414" spans="1:6" ht="19.5" customHeight="1" x14ac:dyDescent="0.25">
      <c r="A414" s="89"/>
      <c r="B414" s="3" t="s">
        <v>169</v>
      </c>
      <c r="C414" s="8">
        <v>0</v>
      </c>
      <c r="D414" s="8">
        <f>552+1102.1</f>
        <v>1654.1</v>
      </c>
      <c r="E414" s="8">
        <f>552+1102.1</f>
        <v>1654.1</v>
      </c>
      <c r="F414" s="8">
        <f t="shared" si="25"/>
        <v>100</v>
      </c>
    </row>
    <row r="415" spans="1:6" ht="19.5" customHeight="1" x14ac:dyDescent="0.25">
      <c r="A415" s="89"/>
      <c r="B415" s="3" t="s">
        <v>44</v>
      </c>
      <c r="C415" s="8">
        <v>0</v>
      </c>
      <c r="D415" s="8">
        <v>5982.2</v>
      </c>
      <c r="E415" s="8">
        <v>5982.2</v>
      </c>
      <c r="F415" s="8">
        <f t="shared" si="25"/>
        <v>100</v>
      </c>
    </row>
    <row r="416" spans="1:6" ht="28.5" customHeight="1" x14ac:dyDescent="0.25">
      <c r="A416" s="73" t="s">
        <v>66</v>
      </c>
      <c r="B416" s="30" t="s">
        <v>67</v>
      </c>
      <c r="C416" s="9">
        <v>0</v>
      </c>
      <c r="D416" s="9">
        <f>D417+D418</f>
        <v>18324.599999999999</v>
      </c>
      <c r="E416" s="9">
        <f t="shared" ref="E416:F416" si="26">E417+E418</f>
        <v>0</v>
      </c>
      <c r="F416" s="9">
        <f t="shared" si="26"/>
        <v>0</v>
      </c>
    </row>
    <row r="417" spans="1:6" ht="27.75" customHeight="1" x14ac:dyDescent="0.25">
      <c r="A417" s="82"/>
      <c r="B417" s="3" t="s">
        <v>40</v>
      </c>
      <c r="C417" s="8">
        <v>0</v>
      </c>
      <c r="D417" s="8">
        <v>12065</v>
      </c>
      <c r="E417" s="8">
        <v>0</v>
      </c>
      <c r="F417" s="8">
        <f>E417/D417*100</f>
        <v>0</v>
      </c>
    </row>
    <row r="418" spans="1:6" ht="24" customHeight="1" x14ac:dyDescent="0.25">
      <c r="A418" s="83"/>
      <c r="B418" s="3" t="s">
        <v>46</v>
      </c>
      <c r="C418" s="8">
        <v>0</v>
      </c>
      <c r="D418" s="8">
        <v>6259.6</v>
      </c>
      <c r="E418" s="8">
        <v>0</v>
      </c>
      <c r="F418" s="8">
        <f>E418/D418*100</f>
        <v>0</v>
      </c>
    </row>
    <row r="419" spans="1:6" ht="33" customHeight="1" x14ac:dyDescent="0.25">
      <c r="A419" s="77" t="s">
        <v>78</v>
      </c>
      <c r="B419" s="30" t="s">
        <v>67</v>
      </c>
      <c r="C419" s="9">
        <f>SUM(C420:C448)</f>
        <v>4410080.8999999994</v>
      </c>
      <c r="D419" s="9">
        <f>SUM(D420:D448)</f>
        <v>4410080.8999999994</v>
      </c>
      <c r="E419" s="9">
        <f>SUM(E420:E448)</f>
        <v>2457979.8810000005</v>
      </c>
      <c r="F419" s="9">
        <f t="shared" si="22"/>
        <v>55.735482788989223</v>
      </c>
    </row>
    <row r="420" spans="1:6" ht="18.75" customHeight="1" x14ac:dyDescent="0.25">
      <c r="A420" s="77"/>
      <c r="B420" s="3" t="s">
        <v>79</v>
      </c>
      <c r="C420" s="8">
        <v>318620.09999999998</v>
      </c>
      <c r="D420" s="8">
        <v>318620.09999999998</v>
      </c>
      <c r="E420" s="8">
        <v>318620.09999999998</v>
      </c>
      <c r="F420" s="8">
        <f t="shared" ref="F420:F453" si="27">E420/D420*100</f>
        <v>100</v>
      </c>
    </row>
    <row r="421" spans="1:6" ht="15.75" customHeight="1" x14ac:dyDescent="0.25">
      <c r="A421" s="77"/>
      <c r="B421" s="3" t="s">
        <v>18</v>
      </c>
      <c r="C421" s="8">
        <v>116732.5</v>
      </c>
      <c r="D421" s="8">
        <v>116732.5</v>
      </c>
      <c r="E421" s="8">
        <v>58366.2</v>
      </c>
      <c r="F421" s="8">
        <f t="shared" si="27"/>
        <v>49.999957167027176</v>
      </c>
    </row>
    <row r="422" spans="1:6" ht="15.75" customHeight="1" x14ac:dyDescent="0.25">
      <c r="A422" s="77"/>
      <c r="B422" s="3" t="s">
        <v>39</v>
      </c>
      <c r="C422" s="8">
        <v>0</v>
      </c>
      <c r="D422" s="8">
        <v>0</v>
      </c>
      <c r="E422" s="8">
        <v>0</v>
      </c>
      <c r="F422" s="8"/>
    </row>
    <row r="423" spans="1:6" ht="14.25" customHeight="1" x14ac:dyDescent="0.25">
      <c r="A423" s="77"/>
      <c r="B423" s="3" t="s">
        <v>20</v>
      </c>
      <c r="C423" s="8">
        <v>121206.2</v>
      </c>
      <c r="D423" s="8">
        <v>121206.2</v>
      </c>
      <c r="E423" s="8">
        <v>69007.823000000004</v>
      </c>
      <c r="F423" s="8">
        <f t="shared" si="27"/>
        <v>56.934235212390128</v>
      </c>
    </row>
    <row r="424" spans="1:6" ht="19.5" customHeight="1" x14ac:dyDescent="0.25">
      <c r="A424" s="77"/>
      <c r="B424" s="3" t="s">
        <v>40</v>
      </c>
      <c r="C424" s="8">
        <v>256069.1</v>
      </c>
      <c r="D424" s="8">
        <v>256069.1</v>
      </c>
      <c r="E424" s="8">
        <v>128034.6</v>
      </c>
      <c r="F424" s="8">
        <f t="shared" si="27"/>
        <v>50.000019525979511</v>
      </c>
    </row>
    <row r="425" spans="1:6" ht="15.75" customHeight="1" x14ac:dyDescent="0.25">
      <c r="A425" s="77"/>
      <c r="B425" s="3" t="s">
        <v>22</v>
      </c>
      <c r="C425" s="8">
        <v>301880</v>
      </c>
      <c r="D425" s="8">
        <v>301880</v>
      </c>
      <c r="E425" s="8">
        <v>187897.51</v>
      </c>
      <c r="F425" s="8">
        <f t="shared" si="27"/>
        <v>62.242450642639454</v>
      </c>
    </row>
    <row r="426" spans="1:6" ht="15.75" customHeight="1" x14ac:dyDescent="0.25">
      <c r="A426" s="77"/>
      <c r="B426" s="3" t="s">
        <v>23</v>
      </c>
      <c r="C426" s="8">
        <v>86258.5</v>
      </c>
      <c r="D426" s="8">
        <v>86258.5</v>
      </c>
      <c r="E426" s="8">
        <v>51828.603999999999</v>
      </c>
      <c r="F426" s="8">
        <f t="shared" si="27"/>
        <v>60.085213631120418</v>
      </c>
    </row>
    <row r="427" spans="1:6" ht="15.75" customHeight="1" x14ac:dyDescent="0.25">
      <c r="A427" s="77"/>
      <c r="B427" s="3" t="s">
        <v>25</v>
      </c>
      <c r="C427" s="8">
        <v>169817.7</v>
      </c>
      <c r="D427" s="8">
        <v>169817.7</v>
      </c>
      <c r="E427" s="8">
        <v>94909</v>
      </c>
      <c r="F427" s="8">
        <f t="shared" si="27"/>
        <v>55.888756001288442</v>
      </c>
    </row>
    <row r="428" spans="1:6" ht="15.75" customHeight="1" x14ac:dyDescent="0.25">
      <c r="A428" s="77"/>
      <c r="B428" s="3" t="s">
        <v>33</v>
      </c>
      <c r="C428" s="8">
        <v>180807.8</v>
      </c>
      <c r="D428" s="8">
        <v>180807.8</v>
      </c>
      <c r="E428" s="8">
        <v>90403.8</v>
      </c>
      <c r="F428" s="8">
        <f t="shared" si="27"/>
        <v>49.999944692651539</v>
      </c>
    </row>
    <row r="429" spans="1:6" ht="15.75" customHeight="1" x14ac:dyDescent="0.25">
      <c r="A429" s="77"/>
      <c r="B429" s="3" t="s">
        <v>14</v>
      </c>
      <c r="C429" s="8">
        <v>158624.70000000001</v>
      </c>
      <c r="D429" s="8">
        <v>158624.70000000001</v>
      </c>
      <c r="E429" s="8">
        <v>79312.237999999998</v>
      </c>
      <c r="F429" s="8">
        <f t="shared" si="27"/>
        <v>49.999929393089474</v>
      </c>
    </row>
    <row r="430" spans="1:6" ht="15.75" customHeight="1" x14ac:dyDescent="0.25">
      <c r="A430" s="77"/>
      <c r="B430" s="3" t="s">
        <v>26</v>
      </c>
      <c r="C430" s="8">
        <v>224112.7</v>
      </c>
      <c r="D430" s="8">
        <v>224112.7</v>
      </c>
      <c r="E430" s="8">
        <v>112056.1</v>
      </c>
      <c r="F430" s="8">
        <f t="shared" si="27"/>
        <v>49.999888448981253</v>
      </c>
    </row>
    <row r="431" spans="1:6" ht="15.75" customHeight="1" x14ac:dyDescent="0.25">
      <c r="A431" s="77"/>
      <c r="B431" s="3" t="s">
        <v>27</v>
      </c>
      <c r="C431" s="8">
        <v>116471.8</v>
      </c>
      <c r="D431" s="8">
        <v>116471.8</v>
      </c>
      <c r="E431" s="8">
        <v>58235.4</v>
      </c>
      <c r="F431" s="8">
        <f t="shared" si="27"/>
        <v>49.999570711537039</v>
      </c>
    </row>
    <row r="432" spans="1:6" ht="15.75" customHeight="1" x14ac:dyDescent="0.25">
      <c r="A432" s="77"/>
      <c r="B432" s="3" t="s">
        <v>28</v>
      </c>
      <c r="C432" s="8">
        <v>50223.1</v>
      </c>
      <c r="D432" s="8">
        <v>50223.1</v>
      </c>
      <c r="E432" s="8">
        <v>26139</v>
      </c>
      <c r="F432" s="8">
        <f t="shared" si="27"/>
        <v>52.045771766378422</v>
      </c>
    </row>
    <row r="433" spans="1:6" ht="15.75" customHeight="1" x14ac:dyDescent="0.25">
      <c r="A433" s="77"/>
      <c r="B433" s="3" t="s">
        <v>8</v>
      </c>
      <c r="C433" s="8">
        <v>159105</v>
      </c>
      <c r="D433" s="8">
        <v>159105</v>
      </c>
      <c r="E433" s="8">
        <v>79552.5</v>
      </c>
      <c r="F433" s="8">
        <f t="shared" si="27"/>
        <v>50</v>
      </c>
    </row>
    <row r="434" spans="1:6" ht="25.5" customHeight="1" x14ac:dyDescent="0.25">
      <c r="A434" s="77"/>
      <c r="B434" s="3" t="s">
        <v>29</v>
      </c>
      <c r="C434" s="8">
        <v>176414.7</v>
      </c>
      <c r="D434" s="8">
        <v>176414.7</v>
      </c>
      <c r="E434" s="8">
        <v>108464.03</v>
      </c>
      <c r="F434" s="8">
        <f t="shared" si="27"/>
        <v>61.482421816322564</v>
      </c>
    </row>
    <row r="435" spans="1:6" ht="15.75" customHeight="1" x14ac:dyDescent="0.25">
      <c r="A435" s="77"/>
      <c r="B435" s="3" t="s">
        <v>30</v>
      </c>
      <c r="C435" s="8">
        <v>131915.9</v>
      </c>
      <c r="D435" s="8">
        <v>131915.9</v>
      </c>
      <c r="E435" s="8">
        <v>65958</v>
      </c>
      <c r="F435" s="8">
        <f t="shared" si="27"/>
        <v>50.000037902936647</v>
      </c>
    </row>
    <row r="436" spans="1:6" ht="15.75" customHeight="1" x14ac:dyDescent="0.25">
      <c r="A436" s="77"/>
      <c r="B436" s="3" t="s">
        <v>31</v>
      </c>
      <c r="C436" s="8">
        <v>75944.7</v>
      </c>
      <c r="D436" s="8">
        <v>75944.7</v>
      </c>
      <c r="E436" s="8">
        <v>37972.35</v>
      </c>
      <c r="F436" s="8">
        <f t="shared" si="27"/>
        <v>50</v>
      </c>
    </row>
    <row r="437" spans="1:6" ht="15.75" customHeight="1" x14ac:dyDescent="0.25">
      <c r="A437" s="77"/>
      <c r="B437" s="3" t="s">
        <v>32</v>
      </c>
      <c r="C437" s="8">
        <v>160986.4</v>
      </c>
      <c r="D437" s="8">
        <v>160986.4</v>
      </c>
      <c r="E437" s="8">
        <v>80493.05</v>
      </c>
      <c r="F437" s="8">
        <f t="shared" si="27"/>
        <v>49.999906824427413</v>
      </c>
    </row>
    <row r="438" spans="1:6" ht="15.75" customHeight="1" x14ac:dyDescent="0.25">
      <c r="A438" s="77"/>
      <c r="B438" s="3" t="s">
        <v>7</v>
      </c>
      <c r="C438" s="8">
        <v>164478.79999999999</v>
      </c>
      <c r="D438" s="8">
        <v>164478.79999999999</v>
      </c>
      <c r="E438" s="8">
        <v>87750.1</v>
      </c>
      <c r="F438" s="8">
        <f t="shared" si="27"/>
        <v>53.350401389115198</v>
      </c>
    </row>
    <row r="439" spans="1:6" ht="15.75" customHeight="1" x14ac:dyDescent="0.25">
      <c r="A439" s="77"/>
      <c r="B439" s="3" t="s">
        <v>5</v>
      </c>
      <c r="C439" s="8">
        <v>91367.1</v>
      </c>
      <c r="D439" s="8">
        <v>91367.1</v>
      </c>
      <c r="E439" s="8">
        <v>45683.4</v>
      </c>
      <c r="F439" s="8">
        <f t="shared" si="27"/>
        <v>49.999835827119391</v>
      </c>
    </row>
    <row r="440" spans="1:6" ht="15.75" customHeight="1" x14ac:dyDescent="0.25">
      <c r="A440" s="77"/>
      <c r="B440" s="3" t="s">
        <v>6</v>
      </c>
      <c r="C440" s="8">
        <v>202785.3</v>
      </c>
      <c r="D440" s="8">
        <v>202785.3</v>
      </c>
      <c r="E440" s="8">
        <v>101392.7</v>
      </c>
      <c r="F440" s="8">
        <f t="shared" si="27"/>
        <v>50.000024656619587</v>
      </c>
    </row>
    <row r="441" spans="1:6" ht="15.75" customHeight="1" x14ac:dyDescent="0.25">
      <c r="A441" s="77"/>
      <c r="B441" s="3" t="s">
        <v>80</v>
      </c>
      <c r="C441" s="8">
        <v>169539.4</v>
      </c>
      <c r="D441" s="8">
        <v>169539.4</v>
      </c>
      <c r="E441" s="8">
        <v>84769.8</v>
      </c>
      <c r="F441" s="8">
        <f t="shared" si="27"/>
        <v>50.000058983339571</v>
      </c>
    </row>
    <row r="442" spans="1:6" ht="15.75" customHeight="1" x14ac:dyDescent="0.25">
      <c r="A442" s="77"/>
      <c r="B442" s="3" t="s">
        <v>10</v>
      </c>
      <c r="C442" s="8">
        <v>86914.9</v>
      </c>
      <c r="D442" s="8">
        <v>86914.9</v>
      </c>
      <c r="E442" s="8">
        <v>43457.46</v>
      </c>
      <c r="F442" s="8">
        <f t="shared" si="27"/>
        <v>50.000011505507111</v>
      </c>
    </row>
    <row r="443" spans="1:6" ht="15.75" customHeight="1" x14ac:dyDescent="0.25">
      <c r="A443" s="77"/>
      <c r="B443" s="3" t="s">
        <v>15</v>
      </c>
      <c r="C443" s="8">
        <v>196956.4</v>
      </c>
      <c r="D443" s="8">
        <v>196956.4</v>
      </c>
      <c r="E443" s="8">
        <v>98478.198999999993</v>
      </c>
      <c r="F443" s="8">
        <f t="shared" si="27"/>
        <v>49.999999492273417</v>
      </c>
    </row>
    <row r="444" spans="1:6" ht="15.75" customHeight="1" x14ac:dyDescent="0.25">
      <c r="A444" s="77"/>
      <c r="B444" s="3" t="s">
        <v>3</v>
      </c>
      <c r="C444" s="8">
        <v>226654.8</v>
      </c>
      <c r="D444" s="8">
        <v>226654.8</v>
      </c>
      <c r="E444" s="8">
        <v>116101</v>
      </c>
      <c r="F444" s="8">
        <f t="shared" si="27"/>
        <v>51.223711123700014</v>
      </c>
    </row>
    <row r="445" spans="1:6" ht="15.75" customHeight="1" x14ac:dyDescent="0.25">
      <c r="A445" s="77"/>
      <c r="B445" s="3" t="s">
        <v>16</v>
      </c>
      <c r="C445" s="8">
        <v>280580.5</v>
      </c>
      <c r="D445" s="8">
        <v>280580.5</v>
      </c>
      <c r="E445" s="8">
        <v>140290.26</v>
      </c>
      <c r="F445" s="8">
        <f t="shared" si="27"/>
        <v>50.000003564039552</v>
      </c>
    </row>
    <row r="446" spans="1:6" ht="15.75" customHeight="1" x14ac:dyDescent="0.25">
      <c r="A446" s="77"/>
      <c r="B446" s="3" t="s">
        <v>37</v>
      </c>
      <c r="C446" s="8">
        <v>96687.1</v>
      </c>
      <c r="D446" s="8">
        <v>96687.1</v>
      </c>
      <c r="E446" s="8">
        <v>48343.7</v>
      </c>
      <c r="F446" s="8">
        <f t="shared" si="27"/>
        <v>50.000155139620482</v>
      </c>
    </row>
    <row r="447" spans="1:6" ht="15.75" customHeight="1" x14ac:dyDescent="0.25">
      <c r="A447" s="77"/>
      <c r="B447" s="3" t="s">
        <v>81</v>
      </c>
      <c r="C447" s="8">
        <v>50692.5</v>
      </c>
      <c r="D447" s="8">
        <v>50692.5</v>
      </c>
      <c r="E447" s="8">
        <v>25346.357</v>
      </c>
      <c r="F447" s="8">
        <f t="shared" si="27"/>
        <v>50.000211076589238</v>
      </c>
    </row>
    <row r="448" spans="1:6" ht="15.75" customHeight="1" x14ac:dyDescent="0.25">
      <c r="A448" s="77"/>
      <c r="B448" s="3" t="s">
        <v>82</v>
      </c>
      <c r="C448" s="8">
        <v>38233.199999999997</v>
      </c>
      <c r="D448" s="8">
        <v>38233.199999999997</v>
      </c>
      <c r="E448" s="8">
        <v>19116.599999999999</v>
      </c>
      <c r="F448" s="8">
        <f t="shared" si="27"/>
        <v>50</v>
      </c>
    </row>
    <row r="449" spans="1:6" ht="18.75" customHeight="1" x14ac:dyDescent="0.25">
      <c r="A449" s="88" t="s">
        <v>161</v>
      </c>
      <c r="B449" s="5" t="s">
        <v>4</v>
      </c>
      <c r="C449" s="9">
        <f>C450+C451+C452+C453</f>
        <v>2196.8999999999996</v>
      </c>
      <c r="D449" s="9">
        <f t="shared" ref="D449:E449" si="28">D450+D451+D452+D453</f>
        <v>2196.8999999999996</v>
      </c>
      <c r="E449" s="9">
        <f t="shared" si="28"/>
        <v>1339.1000000000001</v>
      </c>
      <c r="F449" s="9">
        <f t="shared" si="27"/>
        <v>60.954071646410867</v>
      </c>
    </row>
    <row r="450" spans="1:6" ht="30" customHeight="1" x14ac:dyDescent="0.25">
      <c r="A450" s="89"/>
      <c r="B450" s="54" t="s">
        <v>162</v>
      </c>
      <c r="C450" s="8">
        <v>314.39999999999998</v>
      </c>
      <c r="D450" s="8">
        <v>314.39999999999998</v>
      </c>
      <c r="E450" s="8">
        <v>314.39999999999998</v>
      </c>
      <c r="F450" s="8">
        <f t="shared" si="27"/>
        <v>100</v>
      </c>
    </row>
    <row r="451" spans="1:6" ht="31.5" customHeight="1" x14ac:dyDescent="0.25">
      <c r="A451" s="89"/>
      <c r="B451" s="54" t="s">
        <v>163</v>
      </c>
      <c r="C451" s="8">
        <v>857.8</v>
      </c>
      <c r="D451" s="8">
        <v>857.8</v>
      </c>
      <c r="E451" s="8">
        <v>0</v>
      </c>
      <c r="F451" s="8">
        <f t="shared" si="27"/>
        <v>0</v>
      </c>
    </row>
    <row r="452" spans="1:6" ht="29.25" customHeight="1" x14ac:dyDescent="0.25">
      <c r="A452" s="89"/>
      <c r="B452" s="57" t="s">
        <v>127</v>
      </c>
      <c r="C452" s="8">
        <v>725.5</v>
      </c>
      <c r="D452" s="8">
        <v>725.5</v>
      </c>
      <c r="E452" s="8">
        <v>725.5</v>
      </c>
      <c r="F452" s="8">
        <f t="shared" si="27"/>
        <v>100</v>
      </c>
    </row>
    <row r="453" spans="1:6" ht="18" customHeight="1" x14ac:dyDescent="0.25">
      <c r="A453" s="112"/>
      <c r="B453" s="58" t="s">
        <v>43</v>
      </c>
      <c r="C453" s="8">
        <v>299.2</v>
      </c>
      <c r="D453" s="8">
        <v>299.2</v>
      </c>
      <c r="E453" s="8">
        <v>299.2</v>
      </c>
      <c r="F453" s="8">
        <f t="shared" si="27"/>
        <v>100</v>
      </c>
    </row>
    <row r="454" spans="1:6" ht="18" customHeight="1" x14ac:dyDescent="0.25">
      <c r="A454" s="88" t="s">
        <v>165</v>
      </c>
      <c r="B454" s="59" t="s">
        <v>67</v>
      </c>
      <c r="C454" s="9">
        <f>C455+C456</f>
        <v>47370.9</v>
      </c>
      <c r="D454" s="9">
        <f t="shared" ref="D454:E454" si="29">D455+D456</f>
        <v>47370.9</v>
      </c>
      <c r="E454" s="9">
        <f t="shared" si="29"/>
        <v>0</v>
      </c>
      <c r="F454" s="9">
        <f>E454/D454*100</f>
        <v>0</v>
      </c>
    </row>
    <row r="455" spans="1:6" ht="18" customHeight="1" x14ac:dyDescent="0.25">
      <c r="A455" s="89"/>
      <c r="B455" s="3" t="s">
        <v>3</v>
      </c>
      <c r="C455" s="8">
        <v>19170.900000000001</v>
      </c>
      <c r="D455" s="8">
        <v>19170.900000000001</v>
      </c>
      <c r="E455" s="8">
        <v>0</v>
      </c>
      <c r="F455" s="8">
        <f t="shared" ref="F455:F456" si="30">E455/D455*100</f>
        <v>0</v>
      </c>
    </row>
    <row r="456" spans="1:6" ht="18" customHeight="1" x14ac:dyDescent="0.25">
      <c r="A456" s="112"/>
      <c r="B456" s="58" t="s">
        <v>164</v>
      </c>
      <c r="C456" s="8">
        <v>28200</v>
      </c>
      <c r="D456" s="8">
        <v>28200</v>
      </c>
      <c r="E456" s="8">
        <v>0</v>
      </c>
      <c r="F456" s="8">
        <f t="shared" si="30"/>
        <v>0</v>
      </c>
    </row>
    <row r="457" spans="1:6" s="7" customFormat="1" ht="48.75" customHeight="1" x14ac:dyDescent="0.25">
      <c r="A457" s="88" t="s">
        <v>189</v>
      </c>
      <c r="B457" s="59" t="s">
        <v>67</v>
      </c>
      <c r="C457" s="9">
        <f>C458</f>
        <v>43868.1</v>
      </c>
      <c r="D457" s="9">
        <f t="shared" ref="D457:E457" si="31">D458</f>
        <v>62668.1</v>
      </c>
      <c r="E457" s="9">
        <f t="shared" si="31"/>
        <v>0</v>
      </c>
      <c r="F457" s="9">
        <f>E457/D457*100</f>
        <v>0</v>
      </c>
    </row>
    <row r="458" spans="1:6" s="7" customFormat="1" ht="18" customHeight="1" x14ac:dyDescent="0.25">
      <c r="A458" s="94"/>
      <c r="B458" s="3" t="s">
        <v>137</v>
      </c>
      <c r="C458" s="8">
        <v>43868.1</v>
      </c>
      <c r="D458" s="8">
        <v>62668.1</v>
      </c>
      <c r="E458" s="8">
        <v>0</v>
      </c>
      <c r="F458" s="8">
        <f t="shared" ref="F458" si="32">E458/D458*100</f>
        <v>0</v>
      </c>
    </row>
    <row r="459" spans="1:6" s="7" customFormat="1" ht="15" x14ac:dyDescent="0.25">
      <c r="A459" s="88" t="s">
        <v>87</v>
      </c>
      <c r="B459" s="59" t="s">
        <v>67</v>
      </c>
      <c r="C459" s="9">
        <f>SUM(C460:C501)</f>
        <v>93786.499999999985</v>
      </c>
      <c r="D459" s="9">
        <f t="shared" ref="D459:E459" si="33">SUM(D460:D501)</f>
        <v>93786.5</v>
      </c>
      <c r="E459" s="9">
        <f t="shared" si="33"/>
        <v>9492.9</v>
      </c>
      <c r="F459" s="9">
        <f>E459/D459*100</f>
        <v>10.121819238376526</v>
      </c>
    </row>
    <row r="460" spans="1:6" s="7" customFormat="1" ht="15" x14ac:dyDescent="0.25">
      <c r="A460" s="95"/>
      <c r="B460" s="3" t="s">
        <v>25</v>
      </c>
      <c r="C460" s="60">
        <v>1697.8</v>
      </c>
      <c r="D460" s="60">
        <v>1879.1</v>
      </c>
      <c r="E460" s="8">
        <v>0</v>
      </c>
      <c r="F460" s="8">
        <f t="shared" ref="F460:F501" si="34">E460/D460*100</f>
        <v>0</v>
      </c>
    </row>
    <row r="461" spans="1:6" s="7" customFormat="1" ht="15" x14ac:dyDescent="0.25">
      <c r="A461" s="95"/>
      <c r="B461" s="3" t="s">
        <v>33</v>
      </c>
      <c r="C461" s="60">
        <v>2720.4</v>
      </c>
      <c r="D461" s="60">
        <v>2720.4</v>
      </c>
      <c r="E461" s="8">
        <v>0</v>
      </c>
      <c r="F461" s="8">
        <f t="shared" si="34"/>
        <v>0</v>
      </c>
    </row>
    <row r="462" spans="1:6" s="7" customFormat="1" ht="15" x14ac:dyDescent="0.25">
      <c r="A462" s="95"/>
      <c r="B462" s="3" t="s">
        <v>14</v>
      </c>
      <c r="C462" s="60">
        <v>5785.6</v>
      </c>
      <c r="D462" s="60">
        <v>5785.7</v>
      </c>
      <c r="E462" s="8">
        <v>0</v>
      </c>
      <c r="F462" s="8">
        <f t="shared" si="34"/>
        <v>0</v>
      </c>
    </row>
    <row r="463" spans="1:6" s="7" customFormat="1" ht="15" x14ac:dyDescent="0.25">
      <c r="A463" s="95"/>
      <c r="B463" s="3" t="s">
        <v>26</v>
      </c>
      <c r="C463" s="60">
        <v>1292.9000000000001</v>
      </c>
      <c r="D463" s="60">
        <v>1292.9000000000001</v>
      </c>
      <c r="E463" s="8">
        <v>0</v>
      </c>
      <c r="F463" s="8">
        <f t="shared" si="34"/>
        <v>0</v>
      </c>
    </row>
    <row r="464" spans="1:6" s="7" customFormat="1" ht="15" x14ac:dyDescent="0.25">
      <c r="A464" s="95"/>
      <c r="B464" s="3" t="s">
        <v>27</v>
      </c>
      <c r="C464" s="60">
        <v>1221.3</v>
      </c>
      <c r="D464" s="60">
        <v>1351.8</v>
      </c>
      <c r="E464" s="8">
        <v>941.4</v>
      </c>
      <c r="F464" s="8">
        <f t="shared" si="34"/>
        <v>69.640479360852197</v>
      </c>
    </row>
    <row r="465" spans="1:6" s="7" customFormat="1" ht="15" x14ac:dyDescent="0.25">
      <c r="A465" s="95"/>
      <c r="B465" s="3" t="s">
        <v>28</v>
      </c>
      <c r="C465" s="60">
        <v>3121.2</v>
      </c>
      <c r="D465" s="60">
        <v>3454.5</v>
      </c>
      <c r="E465" s="8">
        <v>0</v>
      </c>
      <c r="F465" s="8">
        <f t="shared" si="34"/>
        <v>0</v>
      </c>
    </row>
    <row r="466" spans="1:6" s="7" customFormat="1" ht="15" x14ac:dyDescent="0.25">
      <c r="A466" s="95"/>
      <c r="B466" s="3" t="s">
        <v>8</v>
      </c>
      <c r="C466" s="60">
        <v>4535.8999999999996</v>
      </c>
      <c r="D466" s="60">
        <v>5020.3</v>
      </c>
      <c r="E466" s="8">
        <v>0</v>
      </c>
      <c r="F466" s="8">
        <f t="shared" si="34"/>
        <v>0</v>
      </c>
    </row>
    <row r="467" spans="1:6" s="7" customFormat="1" ht="15" x14ac:dyDescent="0.25">
      <c r="A467" s="95"/>
      <c r="B467" s="3" t="s">
        <v>29</v>
      </c>
      <c r="C467" s="60">
        <v>2813.4</v>
      </c>
      <c r="D467" s="60">
        <v>3113.9</v>
      </c>
      <c r="E467" s="8">
        <v>1525</v>
      </c>
      <c r="F467" s="8">
        <f t="shared" si="34"/>
        <v>48.973955489900121</v>
      </c>
    </row>
    <row r="468" spans="1:6" s="7" customFormat="1" ht="15" x14ac:dyDescent="0.25">
      <c r="A468" s="95"/>
      <c r="B468" s="3" t="s">
        <v>30</v>
      </c>
      <c r="C468" s="60">
        <v>1519.6</v>
      </c>
      <c r="D468" s="60">
        <v>1681.9</v>
      </c>
      <c r="E468" s="8">
        <v>410.9</v>
      </c>
      <c r="F468" s="8">
        <f t="shared" si="34"/>
        <v>24.430703371187345</v>
      </c>
    </row>
    <row r="469" spans="1:6" s="7" customFormat="1" ht="15" x14ac:dyDescent="0.25">
      <c r="A469" s="95"/>
      <c r="B469" s="3" t="s">
        <v>31</v>
      </c>
      <c r="C469" s="60">
        <v>3243</v>
      </c>
      <c r="D469" s="60">
        <v>3589.3</v>
      </c>
      <c r="E469" s="8">
        <v>0</v>
      </c>
      <c r="F469" s="8">
        <f t="shared" si="34"/>
        <v>0</v>
      </c>
    </row>
    <row r="470" spans="1:6" s="7" customFormat="1" ht="15" x14ac:dyDescent="0.25">
      <c r="A470" s="95"/>
      <c r="B470" s="3" t="s">
        <v>32</v>
      </c>
      <c r="C470" s="60">
        <v>2982.3</v>
      </c>
      <c r="D470" s="60">
        <v>2982.3</v>
      </c>
      <c r="E470" s="8">
        <v>0</v>
      </c>
      <c r="F470" s="8">
        <f t="shared" si="34"/>
        <v>0</v>
      </c>
    </row>
    <row r="471" spans="1:6" s="7" customFormat="1" ht="15" x14ac:dyDescent="0.25">
      <c r="A471" s="95"/>
      <c r="B471" s="3" t="s">
        <v>7</v>
      </c>
      <c r="C471" s="60">
        <v>2516.4</v>
      </c>
      <c r="D471" s="60">
        <v>2785.1</v>
      </c>
      <c r="E471" s="8">
        <v>0</v>
      </c>
      <c r="F471" s="8">
        <f t="shared" si="34"/>
        <v>0</v>
      </c>
    </row>
    <row r="472" spans="1:6" s="7" customFormat="1" ht="15" x14ac:dyDescent="0.25">
      <c r="A472" s="95"/>
      <c r="B472" s="3" t="s">
        <v>5</v>
      </c>
      <c r="C472" s="60">
        <v>1958.6</v>
      </c>
      <c r="D472" s="60">
        <v>2167.8000000000002</v>
      </c>
      <c r="E472" s="8">
        <v>1105.9000000000001</v>
      </c>
      <c r="F472" s="8">
        <f t="shared" si="34"/>
        <v>51.014853768797863</v>
      </c>
    </row>
    <row r="473" spans="1:6" s="7" customFormat="1" ht="15" x14ac:dyDescent="0.25">
      <c r="A473" s="95"/>
      <c r="B473" s="3" t="s">
        <v>6</v>
      </c>
      <c r="C473" s="60">
        <v>2921.4</v>
      </c>
      <c r="D473" s="60">
        <v>3233.3</v>
      </c>
      <c r="E473" s="8">
        <v>0</v>
      </c>
      <c r="F473" s="8">
        <f t="shared" si="34"/>
        <v>0</v>
      </c>
    </row>
    <row r="474" spans="1:6" s="7" customFormat="1" ht="15" x14ac:dyDescent="0.25">
      <c r="A474" s="95"/>
      <c r="B474" s="3" t="s">
        <v>10</v>
      </c>
      <c r="C474" s="60">
        <v>707.4</v>
      </c>
      <c r="D474" s="60">
        <v>782.9</v>
      </c>
      <c r="E474" s="8">
        <v>0</v>
      </c>
      <c r="F474" s="8">
        <f t="shared" si="34"/>
        <v>0</v>
      </c>
    </row>
    <row r="475" spans="1:6" s="7" customFormat="1" ht="15" x14ac:dyDescent="0.25">
      <c r="A475" s="95"/>
      <c r="B475" s="3" t="s">
        <v>9</v>
      </c>
      <c r="C475" s="60">
        <v>2697</v>
      </c>
      <c r="D475" s="60">
        <v>2985</v>
      </c>
      <c r="E475" s="8">
        <v>0</v>
      </c>
      <c r="F475" s="8">
        <f t="shared" si="34"/>
        <v>0</v>
      </c>
    </row>
    <row r="476" spans="1:6" s="7" customFormat="1" ht="15" x14ac:dyDescent="0.25">
      <c r="A476" s="95"/>
      <c r="B476" s="3" t="s">
        <v>15</v>
      </c>
      <c r="C476" s="60">
        <v>1747</v>
      </c>
      <c r="D476" s="60">
        <v>1933.6</v>
      </c>
      <c r="E476" s="8">
        <v>711.1</v>
      </c>
      <c r="F476" s="8">
        <f t="shared" si="34"/>
        <v>36.775961936284652</v>
      </c>
    </row>
    <row r="477" spans="1:6" s="7" customFormat="1" ht="15" x14ac:dyDescent="0.25">
      <c r="A477" s="95"/>
      <c r="B477" s="3" t="s">
        <v>3</v>
      </c>
      <c r="C477" s="60">
        <v>3648</v>
      </c>
      <c r="D477" s="60">
        <v>4037.5</v>
      </c>
      <c r="E477" s="8">
        <v>0</v>
      </c>
      <c r="F477" s="8">
        <f t="shared" si="34"/>
        <v>0</v>
      </c>
    </row>
    <row r="478" spans="1:6" s="7" customFormat="1" ht="15" x14ac:dyDescent="0.25">
      <c r="A478" s="95"/>
      <c r="B478" s="3" t="s">
        <v>16</v>
      </c>
      <c r="C478" s="60">
        <v>1647.7</v>
      </c>
      <c r="D478" s="60">
        <v>1647.7</v>
      </c>
      <c r="E478" s="8">
        <v>0</v>
      </c>
      <c r="F478" s="8">
        <f t="shared" si="34"/>
        <v>0</v>
      </c>
    </row>
    <row r="479" spans="1:6" s="7" customFormat="1" ht="15" x14ac:dyDescent="0.25">
      <c r="A479" s="95"/>
      <c r="B479" s="3" t="s">
        <v>37</v>
      </c>
      <c r="C479" s="60">
        <v>1250.2</v>
      </c>
      <c r="D479" s="60">
        <v>1250.2</v>
      </c>
      <c r="E479" s="8">
        <v>268.2</v>
      </c>
      <c r="F479" s="8">
        <f t="shared" si="34"/>
        <v>21.45256758918573</v>
      </c>
    </row>
    <row r="480" spans="1:6" s="7" customFormat="1" ht="15" x14ac:dyDescent="0.25">
      <c r="A480" s="95"/>
      <c r="B480" s="3" t="s">
        <v>18</v>
      </c>
      <c r="C480" s="60">
        <v>3767.4</v>
      </c>
      <c r="D480" s="60">
        <v>3767.4</v>
      </c>
      <c r="E480" s="8">
        <v>2953.9</v>
      </c>
      <c r="F480" s="8">
        <f t="shared" si="34"/>
        <v>78.406858841641451</v>
      </c>
    </row>
    <row r="481" spans="1:6" s="7" customFormat="1" ht="15" x14ac:dyDescent="0.25">
      <c r="A481" s="95"/>
      <c r="B481" s="3" t="s">
        <v>17</v>
      </c>
      <c r="C481" s="60">
        <v>7403.7</v>
      </c>
      <c r="D481" s="60">
        <v>7403.7</v>
      </c>
      <c r="E481" s="8">
        <v>0</v>
      </c>
      <c r="F481" s="8">
        <f t="shared" si="34"/>
        <v>0</v>
      </c>
    </row>
    <row r="482" spans="1:6" s="7" customFormat="1" ht="15" x14ac:dyDescent="0.25">
      <c r="A482" s="95"/>
      <c r="B482" s="3" t="s">
        <v>38</v>
      </c>
      <c r="C482" s="60">
        <v>3373.9</v>
      </c>
      <c r="D482" s="60">
        <v>3373.9</v>
      </c>
      <c r="E482" s="8">
        <v>0</v>
      </c>
      <c r="F482" s="8">
        <f t="shared" si="34"/>
        <v>0</v>
      </c>
    </row>
    <row r="483" spans="1:6" s="7" customFormat="1" ht="15" x14ac:dyDescent="0.25">
      <c r="A483" s="95"/>
      <c r="B483" s="3" t="s">
        <v>39</v>
      </c>
      <c r="C483" s="60">
        <v>2599.6999999999998</v>
      </c>
      <c r="D483" s="60">
        <v>1200</v>
      </c>
      <c r="E483" s="8">
        <v>0</v>
      </c>
      <c r="F483" s="8">
        <f t="shared" si="34"/>
        <v>0</v>
      </c>
    </row>
    <row r="484" spans="1:6" s="7" customFormat="1" ht="15" x14ac:dyDescent="0.25">
      <c r="A484" s="95"/>
      <c r="B484" s="3" t="s">
        <v>20</v>
      </c>
      <c r="C484" s="60">
        <v>5027.3999999999996</v>
      </c>
      <c r="D484" s="60">
        <v>1834.1</v>
      </c>
      <c r="E484" s="8">
        <v>0</v>
      </c>
      <c r="F484" s="8">
        <f t="shared" si="34"/>
        <v>0</v>
      </c>
    </row>
    <row r="485" spans="1:6" s="7" customFormat="1" ht="15" x14ac:dyDescent="0.25">
      <c r="A485" s="95"/>
      <c r="B485" s="3" t="s">
        <v>40</v>
      </c>
      <c r="C485" s="60">
        <v>5671</v>
      </c>
      <c r="D485" s="60">
        <v>6276.6</v>
      </c>
      <c r="E485" s="8">
        <v>0</v>
      </c>
      <c r="F485" s="8">
        <f t="shared" si="34"/>
        <v>0</v>
      </c>
    </row>
    <row r="486" spans="1:6" s="7" customFormat="1" ht="15" x14ac:dyDescent="0.25">
      <c r="A486" s="95"/>
      <c r="B486" s="3" t="s">
        <v>22</v>
      </c>
      <c r="C486" s="60">
        <v>1853.8</v>
      </c>
      <c r="D486" s="60">
        <v>1853.8</v>
      </c>
      <c r="E486" s="8">
        <v>0</v>
      </c>
      <c r="F486" s="8">
        <f t="shared" si="34"/>
        <v>0</v>
      </c>
    </row>
    <row r="487" spans="1:6" s="7" customFormat="1" ht="15" x14ac:dyDescent="0.25">
      <c r="A487" s="95"/>
      <c r="B487" s="3" t="s">
        <v>23</v>
      </c>
      <c r="C487" s="60">
        <v>2105.5</v>
      </c>
      <c r="D487" s="60">
        <v>2330.4</v>
      </c>
      <c r="E487" s="8">
        <v>0</v>
      </c>
      <c r="F487" s="8">
        <f t="shared" si="34"/>
        <v>0</v>
      </c>
    </row>
    <row r="488" spans="1:6" s="7" customFormat="1" ht="15" x14ac:dyDescent="0.25">
      <c r="A488" s="95"/>
      <c r="B488" s="3" t="s">
        <v>35</v>
      </c>
      <c r="C488" s="60">
        <v>2077.1999999999998</v>
      </c>
      <c r="D488" s="60">
        <v>2299</v>
      </c>
      <c r="E488" s="8">
        <v>0</v>
      </c>
      <c r="F488" s="8">
        <f t="shared" si="34"/>
        <v>0</v>
      </c>
    </row>
    <row r="489" spans="1:6" s="7" customFormat="1" ht="15" x14ac:dyDescent="0.25">
      <c r="A489" s="95"/>
      <c r="B489" s="3" t="s">
        <v>41</v>
      </c>
      <c r="C489" s="60">
        <v>923</v>
      </c>
      <c r="D489" s="60">
        <v>923</v>
      </c>
      <c r="E489" s="8">
        <v>511.5</v>
      </c>
      <c r="F489" s="8">
        <f t="shared" si="34"/>
        <v>55.41711809317443</v>
      </c>
    </row>
    <row r="490" spans="1:6" s="7" customFormat="1" ht="15" x14ac:dyDescent="0.25">
      <c r="A490" s="95"/>
      <c r="B490" s="3" t="s">
        <v>42</v>
      </c>
      <c r="C490" s="60">
        <v>769.2</v>
      </c>
      <c r="D490" s="60">
        <v>769.2</v>
      </c>
      <c r="E490" s="8">
        <v>0</v>
      </c>
      <c r="F490" s="8">
        <f t="shared" si="34"/>
        <v>0</v>
      </c>
    </row>
    <row r="491" spans="1:6" s="7" customFormat="1" ht="15" x14ac:dyDescent="0.25">
      <c r="A491" s="95"/>
      <c r="B491" s="3" t="s">
        <v>43</v>
      </c>
      <c r="C491" s="60">
        <v>1244.5999999999999</v>
      </c>
      <c r="D491" s="60">
        <v>1377.6</v>
      </c>
      <c r="E491" s="8">
        <v>345.3</v>
      </c>
      <c r="F491" s="8">
        <f t="shared" si="34"/>
        <v>25.065331010452962</v>
      </c>
    </row>
    <row r="492" spans="1:6" s="7" customFormat="1" ht="15" x14ac:dyDescent="0.25">
      <c r="A492" s="95"/>
      <c r="B492" s="3" t="s">
        <v>44</v>
      </c>
      <c r="C492" s="60">
        <v>1195.9000000000001</v>
      </c>
      <c r="D492" s="60">
        <v>1195.9000000000001</v>
      </c>
      <c r="E492" s="8">
        <v>0</v>
      </c>
      <c r="F492" s="8">
        <f t="shared" si="34"/>
        <v>0</v>
      </c>
    </row>
    <row r="493" spans="1:6" s="7" customFormat="1" ht="15" x14ac:dyDescent="0.25">
      <c r="A493" s="95"/>
      <c r="B493" s="3" t="s">
        <v>45</v>
      </c>
      <c r="C493" s="60">
        <v>713.4</v>
      </c>
      <c r="D493" s="60">
        <v>713.4</v>
      </c>
      <c r="E493" s="8">
        <v>0</v>
      </c>
      <c r="F493" s="8">
        <f t="shared" si="34"/>
        <v>0</v>
      </c>
    </row>
    <row r="494" spans="1:6" s="7" customFormat="1" ht="15" x14ac:dyDescent="0.25">
      <c r="A494" s="95"/>
      <c r="B494" s="3" t="s">
        <v>46</v>
      </c>
      <c r="C494" s="60">
        <v>1312.2</v>
      </c>
      <c r="D494" s="60">
        <v>1452.3</v>
      </c>
      <c r="E494" s="8">
        <v>0</v>
      </c>
      <c r="F494" s="8">
        <f t="shared" si="34"/>
        <v>0</v>
      </c>
    </row>
    <row r="495" spans="1:6" s="7" customFormat="1" ht="15" x14ac:dyDescent="0.25">
      <c r="A495" s="95"/>
      <c r="B495" s="3" t="s">
        <v>47</v>
      </c>
      <c r="C495" s="60">
        <v>1417.1</v>
      </c>
      <c r="D495" s="60">
        <v>1417.1</v>
      </c>
      <c r="E495" s="8">
        <v>0</v>
      </c>
      <c r="F495" s="8">
        <f t="shared" si="34"/>
        <v>0</v>
      </c>
    </row>
    <row r="496" spans="1:6" s="7" customFormat="1" ht="15" x14ac:dyDescent="0.25">
      <c r="A496" s="95"/>
      <c r="B496" s="3" t="s">
        <v>48</v>
      </c>
      <c r="C496" s="60">
        <v>548.79999999999995</v>
      </c>
      <c r="D496" s="60">
        <v>0</v>
      </c>
      <c r="E496" s="8">
        <v>0</v>
      </c>
      <c r="F496" s="8"/>
    </row>
    <row r="497" spans="1:6" s="7" customFormat="1" ht="15" x14ac:dyDescent="0.25">
      <c r="A497" s="95"/>
      <c r="B497" s="3" t="s">
        <v>61</v>
      </c>
      <c r="C497" s="60">
        <v>127</v>
      </c>
      <c r="D497" s="60">
        <v>140.5</v>
      </c>
      <c r="E497" s="8">
        <v>0</v>
      </c>
      <c r="F497" s="8">
        <f t="shared" si="34"/>
        <v>0</v>
      </c>
    </row>
    <row r="498" spans="1:6" s="7" customFormat="1" ht="15" x14ac:dyDescent="0.25">
      <c r="A498" s="95"/>
      <c r="B498" s="3" t="s">
        <v>91</v>
      </c>
      <c r="C498" s="60">
        <v>650.29999999999995</v>
      </c>
      <c r="D498" s="60">
        <v>719.7</v>
      </c>
      <c r="E498" s="8">
        <v>719.7</v>
      </c>
      <c r="F498" s="8">
        <f t="shared" si="34"/>
        <v>100</v>
      </c>
    </row>
    <row r="499" spans="1:6" s="7" customFormat="1" ht="15" x14ac:dyDescent="0.25">
      <c r="A499" s="95"/>
      <c r="B499" s="3" t="s">
        <v>50</v>
      </c>
      <c r="C499" s="60">
        <v>425.8</v>
      </c>
      <c r="D499" s="60">
        <v>471.2</v>
      </c>
      <c r="E499" s="8">
        <v>0</v>
      </c>
      <c r="F499" s="8">
        <f t="shared" si="34"/>
        <v>0</v>
      </c>
    </row>
    <row r="500" spans="1:6" s="7" customFormat="1" ht="15" x14ac:dyDescent="0.25">
      <c r="A500" s="95"/>
      <c r="B500" s="3" t="s">
        <v>92</v>
      </c>
      <c r="C500" s="60">
        <v>365.7</v>
      </c>
      <c r="D500" s="60">
        <v>365.7</v>
      </c>
      <c r="E500" s="8">
        <v>0</v>
      </c>
      <c r="F500" s="8">
        <f t="shared" si="34"/>
        <v>0</v>
      </c>
    </row>
    <row r="501" spans="1:6" s="7" customFormat="1" ht="15" x14ac:dyDescent="0.25">
      <c r="A501" s="94"/>
      <c r="B501" s="3" t="s">
        <v>60</v>
      </c>
      <c r="C501" s="60">
        <v>186.8</v>
      </c>
      <c r="D501" s="60">
        <v>206.8</v>
      </c>
      <c r="E501" s="8">
        <v>0</v>
      </c>
      <c r="F501" s="8">
        <f t="shared" si="34"/>
        <v>0</v>
      </c>
    </row>
    <row r="502" spans="1:6" s="7" customFormat="1" ht="27.75" customHeight="1" x14ac:dyDescent="0.25">
      <c r="A502" s="88" t="s">
        <v>221</v>
      </c>
      <c r="B502" s="59" t="s">
        <v>67</v>
      </c>
      <c r="C502" s="9">
        <f>SUM(C503:C503)</f>
        <v>16750</v>
      </c>
      <c r="D502" s="9">
        <f>SUM(D503:D503)</f>
        <v>62668.13</v>
      </c>
      <c r="E502" s="9">
        <f>SUM(E503:E503)</f>
        <v>0</v>
      </c>
      <c r="F502" s="9">
        <f>E502/D502*100</f>
        <v>0</v>
      </c>
    </row>
    <row r="503" spans="1:6" s="7" customFormat="1" ht="46.5" customHeight="1" x14ac:dyDescent="0.25">
      <c r="A503" s="94"/>
      <c r="B503" s="3" t="s">
        <v>40</v>
      </c>
      <c r="C503" s="60">
        <v>16750</v>
      </c>
      <c r="D503" s="8">
        <v>62668.13</v>
      </c>
      <c r="E503" s="8">
        <v>0</v>
      </c>
      <c r="F503" s="8">
        <v>0</v>
      </c>
    </row>
    <row r="504" spans="1:6" s="7" customFormat="1" ht="15" x14ac:dyDescent="0.25">
      <c r="A504" s="88" t="s">
        <v>89</v>
      </c>
      <c r="B504" s="59" t="s">
        <v>67</v>
      </c>
      <c r="C504" s="9">
        <f>SUM(C505:C506)</f>
        <v>0</v>
      </c>
      <c r="D504" s="9">
        <f>D505</f>
        <v>74802</v>
      </c>
      <c r="E504" s="9">
        <f t="shared" ref="E504" si="35">SUM(E505:E506)</f>
        <v>2020.41408</v>
      </c>
      <c r="F504" s="9">
        <f>E504/D504*100</f>
        <v>2.7010161225635678</v>
      </c>
    </row>
    <row r="505" spans="1:6" s="7" customFormat="1" ht="15" x14ac:dyDescent="0.25">
      <c r="A505" s="94"/>
      <c r="B505" s="3" t="s">
        <v>17</v>
      </c>
      <c r="C505" s="61">
        <v>0</v>
      </c>
      <c r="D505" s="8">
        <v>74802</v>
      </c>
      <c r="E505" s="8">
        <v>0</v>
      </c>
      <c r="F505" s="8">
        <v>0</v>
      </c>
    </row>
    <row r="506" spans="1:6" s="7" customFormat="1" ht="30.75" customHeight="1" x14ac:dyDescent="0.25">
      <c r="A506" s="88" t="s">
        <v>190</v>
      </c>
      <c r="B506" s="59" t="s">
        <v>67</v>
      </c>
      <c r="C506" s="9">
        <f>SUM(C507:C508)</f>
        <v>0</v>
      </c>
      <c r="D506" s="9">
        <f t="shared" ref="D506" si="36">SUM(D507:D508)</f>
        <v>9143</v>
      </c>
      <c r="E506" s="9">
        <f t="shared" ref="E506" si="37">SUM(E507:E508)</f>
        <v>2020.41408</v>
      </c>
      <c r="F506" s="9">
        <f>E506/D506*100</f>
        <v>22.09793371978563</v>
      </c>
    </row>
    <row r="507" spans="1:6" s="7" customFormat="1" ht="15" x14ac:dyDescent="0.25">
      <c r="A507" s="95"/>
      <c r="B507" s="3" t="s">
        <v>35</v>
      </c>
      <c r="C507" s="61">
        <v>0</v>
      </c>
      <c r="D507" s="60">
        <v>6768</v>
      </c>
      <c r="E507" s="8">
        <v>2020.41408</v>
      </c>
      <c r="F507" s="8">
        <v>0</v>
      </c>
    </row>
    <row r="508" spans="1:6" s="7" customFormat="1" ht="18" customHeight="1" x14ac:dyDescent="0.25">
      <c r="A508" s="94"/>
      <c r="B508" s="3" t="s">
        <v>42</v>
      </c>
      <c r="C508" s="8">
        <v>0</v>
      </c>
      <c r="D508" s="60">
        <v>2375</v>
      </c>
      <c r="E508" s="8">
        <v>0</v>
      </c>
      <c r="F508" s="8">
        <v>0</v>
      </c>
    </row>
    <row r="509" spans="1:6" s="7" customFormat="1" ht="15" x14ac:dyDescent="0.25">
      <c r="A509" s="88" t="s">
        <v>191</v>
      </c>
      <c r="B509" s="59" t="s">
        <v>67</v>
      </c>
      <c r="C509" s="9">
        <f>SUM(C510:C514)</f>
        <v>30760</v>
      </c>
      <c r="D509" s="9">
        <f>SUM(D510:D514)</f>
        <v>61017.3</v>
      </c>
      <c r="E509" s="9">
        <f>SUM(E510:E514)</f>
        <v>0</v>
      </c>
      <c r="F509" s="9">
        <f>E509/D509*100</f>
        <v>0</v>
      </c>
    </row>
    <row r="510" spans="1:6" s="7" customFormat="1" ht="18" customHeight="1" x14ac:dyDescent="0.25">
      <c r="A510" s="95"/>
      <c r="B510" s="3" t="s">
        <v>94</v>
      </c>
      <c r="C510" s="60">
        <v>4200</v>
      </c>
      <c r="D510" s="60">
        <v>14267.6</v>
      </c>
      <c r="E510" s="8">
        <v>0</v>
      </c>
      <c r="F510" s="8">
        <v>0</v>
      </c>
    </row>
    <row r="511" spans="1:6" s="7" customFormat="1" ht="18" customHeight="1" x14ac:dyDescent="0.25">
      <c r="A511" s="95"/>
      <c r="B511" s="3" t="s">
        <v>7</v>
      </c>
      <c r="C511" s="60">
        <v>12800</v>
      </c>
      <c r="D511" s="60">
        <v>12800</v>
      </c>
      <c r="E511" s="8">
        <v>0</v>
      </c>
      <c r="F511" s="8">
        <v>0</v>
      </c>
    </row>
    <row r="512" spans="1:6" s="7" customFormat="1" ht="24.75" customHeight="1" x14ac:dyDescent="0.25">
      <c r="A512" s="95"/>
      <c r="B512" s="3" t="s">
        <v>86</v>
      </c>
      <c r="C512" s="60">
        <v>4800</v>
      </c>
      <c r="D512" s="60">
        <v>16692.5</v>
      </c>
      <c r="E512" s="8">
        <v>0</v>
      </c>
      <c r="F512" s="8">
        <v>0</v>
      </c>
    </row>
    <row r="513" spans="1:6" s="7" customFormat="1" ht="18" customHeight="1" x14ac:dyDescent="0.25">
      <c r="A513" s="95"/>
      <c r="B513" s="3" t="s">
        <v>18</v>
      </c>
      <c r="C513" s="60">
        <v>4800</v>
      </c>
      <c r="D513" s="60">
        <v>4800</v>
      </c>
      <c r="E513" s="8">
        <v>0</v>
      </c>
      <c r="F513" s="8">
        <v>0</v>
      </c>
    </row>
    <row r="514" spans="1:6" s="7" customFormat="1" ht="18" customHeight="1" x14ac:dyDescent="0.25">
      <c r="A514" s="94"/>
      <c r="B514" s="3" t="s">
        <v>38</v>
      </c>
      <c r="C514" s="60">
        <v>4160</v>
      </c>
      <c r="D514" s="60">
        <v>12457.2</v>
      </c>
      <c r="E514" s="8">
        <v>0</v>
      </c>
      <c r="F514" s="8">
        <v>0</v>
      </c>
    </row>
    <row r="515" spans="1:6" s="7" customFormat="1" ht="15" x14ac:dyDescent="0.25">
      <c r="A515" s="88" t="s">
        <v>58</v>
      </c>
      <c r="B515" s="59" t="s">
        <v>67</v>
      </c>
      <c r="C515" s="9">
        <f>SUM(C516:C582)</f>
        <v>444922.7</v>
      </c>
      <c r="D515" s="9">
        <f t="shared" ref="D515:E515" si="38">SUM(D516:D582)</f>
        <v>747692.9</v>
      </c>
      <c r="E515" s="9">
        <f t="shared" si="38"/>
        <v>107140.04674999999</v>
      </c>
      <c r="F515" s="9">
        <f>E515/D515*100</f>
        <v>14.329418769390479</v>
      </c>
    </row>
    <row r="516" spans="1:6" s="7" customFormat="1" ht="15" x14ac:dyDescent="0.25">
      <c r="A516" s="95"/>
      <c r="B516" s="3" t="s">
        <v>107</v>
      </c>
      <c r="C516" s="62"/>
      <c r="D516" s="60">
        <v>448.8</v>
      </c>
      <c r="E516" s="61">
        <v>0</v>
      </c>
      <c r="F516" s="64">
        <v>0</v>
      </c>
    </row>
    <row r="517" spans="1:6" s="7" customFormat="1" ht="15" x14ac:dyDescent="0.25">
      <c r="A517" s="95"/>
      <c r="B517" s="3" t="s">
        <v>25</v>
      </c>
      <c r="C517" s="60">
        <v>4782</v>
      </c>
      <c r="D517" s="60">
        <v>13671.5</v>
      </c>
      <c r="E517" s="61">
        <v>365.13709999999998</v>
      </c>
      <c r="F517" s="64">
        <v>0</v>
      </c>
    </row>
    <row r="518" spans="1:6" s="7" customFormat="1" ht="15" x14ac:dyDescent="0.25">
      <c r="A518" s="95"/>
      <c r="B518" s="3" t="s">
        <v>84</v>
      </c>
      <c r="C518" s="60">
        <v>1033.7</v>
      </c>
      <c r="D518" s="60">
        <v>10633.7</v>
      </c>
      <c r="E518" s="61">
        <v>0</v>
      </c>
      <c r="F518" s="64">
        <v>0</v>
      </c>
    </row>
    <row r="519" spans="1:6" s="7" customFormat="1" ht="15" x14ac:dyDescent="0.25">
      <c r="A519" s="95"/>
      <c r="B519" s="3" t="s">
        <v>93</v>
      </c>
      <c r="C519" s="60">
        <v>1805</v>
      </c>
      <c r="D519" s="60">
        <v>1805</v>
      </c>
      <c r="E519" s="61">
        <v>0</v>
      </c>
      <c r="F519" s="64">
        <v>0</v>
      </c>
    </row>
    <row r="520" spans="1:6" s="7" customFormat="1" ht="15" x14ac:dyDescent="0.25">
      <c r="A520" s="95"/>
      <c r="B520" s="3" t="s">
        <v>85</v>
      </c>
      <c r="C520" s="62"/>
      <c r="D520" s="60">
        <v>8121.6</v>
      </c>
      <c r="E520" s="61">
        <v>0</v>
      </c>
      <c r="F520" s="64">
        <v>0</v>
      </c>
    </row>
    <row r="521" spans="1:6" s="7" customFormat="1" ht="15" x14ac:dyDescent="0.25">
      <c r="A521" s="95"/>
      <c r="B521" s="3" t="s">
        <v>108</v>
      </c>
      <c r="C521" s="60">
        <v>483.2</v>
      </c>
      <c r="D521" s="60">
        <v>483.2</v>
      </c>
      <c r="E521" s="61">
        <v>220.8</v>
      </c>
      <c r="F521" s="64">
        <v>0</v>
      </c>
    </row>
    <row r="522" spans="1:6" s="7" customFormat="1" ht="25.5" x14ac:dyDescent="0.25">
      <c r="A522" s="95"/>
      <c r="B522" s="3" t="s">
        <v>109</v>
      </c>
      <c r="C522" s="60">
        <v>960</v>
      </c>
      <c r="D522" s="60">
        <v>960</v>
      </c>
      <c r="E522" s="61">
        <v>689.47199999999998</v>
      </c>
      <c r="F522" s="64">
        <v>0</v>
      </c>
    </row>
    <row r="523" spans="1:6" s="7" customFormat="1" ht="15" x14ac:dyDescent="0.25">
      <c r="A523" s="95"/>
      <c r="B523" s="3" t="s">
        <v>133</v>
      </c>
      <c r="C523" s="62"/>
      <c r="D523" s="60">
        <v>568.5</v>
      </c>
      <c r="E523" s="61">
        <v>0</v>
      </c>
      <c r="F523" s="64">
        <v>0</v>
      </c>
    </row>
    <row r="524" spans="1:6" s="7" customFormat="1" ht="15" x14ac:dyDescent="0.25">
      <c r="A524" s="95"/>
      <c r="B524" s="3" t="s">
        <v>110</v>
      </c>
      <c r="C524" s="60">
        <v>674.3</v>
      </c>
      <c r="D524" s="60">
        <v>674.3</v>
      </c>
      <c r="E524" s="61">
        <v>478.76010000000002</v>
      </c>
      <c r="F524" s="64">
        <v>0</v>
      </c>
    </row>
    <row r="525" spans="1:6" s="7" customFormat="1" ht="15" x14ac:dyDescent="0.25">
      <c r="A525" s="95"/>
      <c r="B525" s="3" t="s">
        <v>57</v>
      </c>
      <c r="C525" s="60">
        <v>10000</v>
      </c>
      <c r="D525" s="60">
        <v>10000</v>
      </c>
      <c r="E525" s="61">
        <v>0</v>
      </c>
      <c r="F525" s="64">
        <v>0</v>
      </c>
    </row>
    <row r="526" spans="1:6" s="7" customFormat="1" ht="15" x14ac:dyDescent="0.25">
      <c r="A526" s="95"/>
      <c r="B526" s="3" t="s">
        <v>27</v>
      </c>
      <c r="C526" s="60">
        <v>1164</v>
      </c>
      <c r="D526" s="60">
        <v>1164</v>
      </c>
      <c r="E526" s="61">
        <v>862.33</v>
      </c>
      <c r="F526" s="64">
        <v>0</v>
      </c>
    </row>
    <row r="527" spans="1:6" s="7" customFormat="1" ht="15" x14ac:dyDescent="0.25">
      <c r="A527" s="95"/>
      <c r="B527" s="3" t="s">
        <v>8</v>
      </c>
      <c r="C527" s="60">
        <v>873</v>
      </c>
      <c r="D527" s="60">
        <v>873</v>
      </c>
      <c r="E527" s="61">
        <v>699.84838000000002</v>
      </c>
      <c r="F527" s="64">
        <v>0</v>
      </c>
    </row>
    <row r="528" spans="1:6" s="7" customFormat="1" ht="15" x14ac:dyDescent="0.25">
      <c r="A528" s="95"/>
      <c r="B528" s="3" t="s">
        <v>192</v>
      </c>
      <c r="C528" s="62"/>
      <c r="D528" s="60">
        <v>867.8</v>
      </c>
      <c r="E528" s="61">
        <v>0</v>
      </c>
      <c r="F528" s="64">
        <v>0</v>
      </c>
    </row>
    <row r="529" spans="1:6" s="7" customFormat="1" ht="15" x14ac:dyDescent="0.25">
      <c r="A529" s="95"/>
      <c r="B529" s="3" t="s">
        <v>193</v>
      </c>
      <c r="C529" s="60">
        <v>523.20000000000005</v>
      </c>
      <c r="D529" s="60">
        <v>523.20000000000005</v>
      </c>
      <c r="E529" s="61">
        <v>287.04000000000002</v>
      </c>
      <c r="F529" s="64">
        <v>0</v>
      </c>
    </row>
    <row r="530" spans="1:6" s="7" customFormat="1" ht="15" x14ac:dyDescent="0.25">
      <c r="A530" s="95"/>
      <c r="B530" s="3" t="s">
        <v>94</v>
      </c>
      <c r="C530" s="60">
        <v>12311.7</v>
      </c>
      <c r="D530" s="60">
        <v>14024.7</v>
      </c>
      <c r="E530" s="61">
        <v>919.91602999999998</v>
      </c>
      <c r="F530" s="64">
        <v>0</v>
      </c>
    </row>
    <row r="531" spans="1:6" s="7" customFormat="1" ht="15" x14ac:dyDescent="0.25">
      <c r="A531" s="95"/>
      <c r="B531" s="3" t="s">
        <v>111</v>
      </c>
      <c r="C531" s="60">
        <v>681.4</v>
      </c>
      <c r="D531" s="60">
        <v>681.4</v>
      </c>
      <c r="E531" s="61">
        <v>494.73696000000001</v>
      </c>
      <c r="F531" s="64">
        <v>0</v>
      </c>
    </row>
    <row r="532" spans="1:6" s="7" customFormat="1" ht="25.5" x14ac:dyDescent="0.25">
      <c r="A532" s="95"/>
      <c r="B532" s="3" t="s">
        <v>95</v>
      </c>
      <c r="C532" s="60">
        <v>517.79999999999995</v>
      </c>
      <c r="D532" s="60"/>
      <c r="E532" s="61">
        <v>0</v>
      </c>
      <c r="F532" s="64">
        <v>0</v>
      </c>
    </row>
    <row r="533" spans="1:6" s="7" customFormat="1" ht="15" x14ac:dyDescent="0.25">
      <c r="A533" s="95"/>
      <c r="B533" s="3" t="s">
        <v>96</v>
      </c>
      <c r="C533" s="60">
        <v>667.2</v>
      </c>
      <c r="D533" s="60">
        <v>667.2</v>
      </c>
      <c r="E533" s="61">
        <v>473.72052000000002</v>
      </c>
      <c r="F533" s="64">
        <v>0</v>
      </c>
    </row>
    <row r="534" spans="1:6" s="7" customFormat="1" ht="25.5" x14ac:dyDescent="0.25">
      <c r="A534" s="95"/>
      <c r="B534" s="3" t="s">
        <v>194</v>
      </c>
      <c r="C534" s="60"/>
      <c r="D534" s="60">
        <v>798</v>
      </c>
      <c r="E534" s="61">
        <v>346.95400999999998</v>
      </c>
      <c r="F534" s="64">
        <v>0</v>
      </c>
    </row>
    <row r="535" spans="1:6" s="7" customFormat="1" ht="15" x14ac:dyDescent="0.25">
      <c r="A535" s="95"/>
      <c r="B535" s="3" t="s">
        <v>30</v>
      </c>
      <c r="C535" s="62"/>
      <c r="D535" s="60">
        <v>546</v>
      </c>
      <c r="E535" s="61">
        <v>210.29326</v>
      </c>
      <c r="F535" s="64">
        <v>0</v>
      </c>
    </row>
    <row r="536" spans="1:6" s="7" customFormat="1" ht="15" x14ac:dyDescent="0.25">
      <c r="A536" s="95"/>
      <c r="B536" s="3" t="s">
        <v>31</v>
      </c>
      <c r="C536" s="62"/>
      <c r="D536" s="60">
        <v>585</v>
      </c>
      <c r="E536" s="61">
        <v>0</v>
      </c>
      <c r="F536" s="64">
        <v>0</v>
      </c>
    </row>
    <row r="537" spans="1:6" s="7" customFormat="1" ht="15" x14ac:dyDescent="0.25">
      <c r="A537" s="95"/>
      <c r="B537" s="3" t="s">
        <v>134</v>
      </c>
      <c r="C537" s="62"/>
      <c r="D537" s="60">
        <v>4175.3999999999996</v>
      </c>
      <c r="E537" s="61">
        <v>0</v>
      </c>
      <c r="F537" s="64">
        <v>0</v>
      </c>
    </row>
    <row r="538" spans="1:6" s="7" customFormat="1" ht="15" x14ac:dyDescent="0.25">
      <c r="A538" s="95"/>
      <c r="B538" s="3" t="s">
        <v>195</v>
      </c>
      <c r="C538" s="62"/>
      <c r="D538" s="60">
        <v>2134</v>
      </c>
      <c r="E538" s="61">
        <v>0</v>
      </c>
      <c r="F538" s="64">
        <v>0</v>
      </c>
    </row>
    <row r="539" spans="1:6" s="7" customFormat="1" ht="15" x14ac:dyDescent="0.25">
      <c r="A539" s="95"/>
      <c r="B539" s="3" t="s">
        <v>112</v>
      </c>
      <c r="C539" s="60">
        <v>16560</v>
      </c>
      <c r="D539" s="60">
        <v>16560</v>
      </c>
      <c r="E539" s="61">
        <v>14810.4</v>
      </c>
      <c r="F539" s="64">
        <v>0</v>
      </c>
    </row>
    <row r="540" spans="1:6" s="7" customFormat="1" ht="15" x14ac:dyDescent="0.25">
      <c r="A540" s="95"/>
      <c r="B540" s="3" t="s">
        <v>113</v>
      </c>
      <c r="C540" s="60">
        <v>4320</v>
      </c>
      <c r="D540" s="60">
        <v>4320</v>
      </c>
      <c r="E540" s="61">
        <v>0</v>
      </c>
      <c r="F540" s="64">
        <v>0</v>
      </c>
    </row>
    <row r="541" spans="1:6" s="7" customFormat="1" ht="25.5" x14ac:dyDescent="0.25">
      <c r="A541" s="95"/>
      <c r="B541" s="3" t="s">
        <v>196</v>
      </c>
      <c r="C541" s="62"/>
      <c r="D541" s="60">
        <v>1102.4000000000001</v>
      </c>
      <c r="E541" s="61">
        <v>670.79818</v>
      </c>
      <c r="F541" s="64">
        <v>0</v>
      </c>
    </row>
    <row r="542" spans="1:6" s="7" customFormat="1" ht="25.5" x14ac:dyDescent="0.25">
      <c r="A542" s="95"/>
      <c r="B542" s="3" t="s">
        <v>97</v>
      </c>
      <c r="C542" s="60">
        <v>4275</v>
      </c>
      <c r="D542" s="60">
        <v>4275</v>
      </c>
      <c r="E542" s="61">
        <v>0</v>
      </c>
      <c r="F542" s="64">
        <v>0</v>
      </c>
    </row>
    <row r="543" spans="1:6" s="7" customFormat="1" ht="15" x14ac:dyDescent="0.25">
      <c r="A543" s="95"/>
      <c r="B543" s="3" t="s">
        <v>98</v>
      </c>
      <c r="C543" s="60">
        <v>1579.2</v>
      </c>
      <c r="D543" s="60">
        <v>2494.1999999999998</v>
      </c>
      <c r="E543" s="61">
        <v>0</v>
      </c>
      <c r="F543" s="64">
        <v>0</v>
      </c>
    </row>
    <row r="544" spans="1:6" s="7" customFormat="1" ht="38.25" x14ac:dyDescent="0.25">
      <c r="A544" s="95"/>
      <c r="B544" s="3" t="s">
        <v>197</v>
      </c>
      <c r="C544" s="62"/>
      <c r="D544" s="60">
        <v>517.79999999999995</v>
      </c>
      <c r="E544" s="61">
        <v>284.05</v>
      </c>
      <c r="F544" s="64">
        <v>0</v>
      </c>
    </row>
    <row r="545" spans="1:6" s="7" customFormat="1" ht="15" x14ac:dyDescent="0.25">
      <c r="A545" s="95"/>
      <c r="B545" s="3" t="s">
        <v>135</v>
      </c>
      <c r="C545" s="62"/>
      <c r="D545" s="60">
        <v>3840</v>
      </c>
      <c r="E545" s="61">
        <v>0</v>
      </c>
      <c r="F545" s="64">
        <v>0</v>
      </c>
    </row>
    <row r="546" spans="1:6" s="7" customFormat="1" ht="15" x14ac:dyDescent="0.25">
      <c r="A546" s="95"/>
      <c r="B546" s="3" t="s">
        <v>7</v>
      </c>
      <c r="C546" s="60">
        <v>6499</v>
      </c>
      <c r="D546" s="60">
        <v>11448.9</v>
      </c>
      <c r="E546" s="61">
        <v>177.20367999999999</v>
      </c>
      <c r="F546" s="64">
        <v>0</v>
      </c>
    </row>
    <row r="547" spans="1:6" s="7" customFormat="1" ht="15" x14ac:dyDescent="0.25">
      <c r="A547" s="95"/>
      <c r="B547" s="3" t="s">
        <v>99</v>
      </c>
      <c r="C547" s="62"/>
      <c r="D547" s="60">
        <v>4591.2</v>
      </c>
      <c r="E547" s="61">
        <v>0</v>
      </c>
      <c r="F547" s="64">
        <v>0</v>
      </c>
    </row>
    <row r="548" spans="1:6" s="7" customFormat="1" ht="15" x14ac:dyDescent="0.25">
      <c r="A548" s="95"/>
      <c r="B548" s="3" t="s">
        <v>100</v>
      </c>
      <c r="C548" s="60">
        <v>483.2</v>
      </c>
      <c r="D548" s="60">
        <v>483.2</v>
      </c>
      <c r="E548" s="61">
        <v>225.35641000000001</v>
      </c>
      <c r="F548" s="64">
        <v>0</v>
      </c>
    </row>
    <row r="549" spans="1:6" s="7" customFormat="1" ht="15" x14ac:dyDescent="0.25">
      <c r="A549" s="95"/>
      <c r="B549" s="3" t="s">
        <v>101</v>
      </c>
      <c r="C549" s="60">
        <v>3409.7</v>
      </c>
      <c r="D549" s="60">
        <v>9055.1</v>
      </c>
      <c r="E549" s="61">
        <v>0</v>
      </c>
      <c r="F549" s="64">
        <v>0</v>
      </c>
    </row>
    <row r="550" spans="1:6" s="7" customFormat="1" ht="15" x14ac:dyDescent="0.25">
      <c r="A550" s="95"/>
      <c r="B550" s="3" t="s">
        <v>198</v>
      </c>
      <c r="C550" s="60">
        <v>1016.1</v>
      </c>
      <c r="D550" s="60">
        <v>1016.1</v>
      </c>
      <c r="E550" s="61">
        <v>0</v>
      </c>
      <c r="F550" s="64">
        <v>0</v>
      </c>
    </row>
    <row r="551" spans="1:6" s="7" customFormat="1" ht="15" x14ac:dyDescent="0.25">
      <c r="A551" s="95"/>
      <c r="B551" s="3" t="s">
        <v>102</v>
      </c>
      <c r="C551" s="60">
        <v>1912.5</v>
      </c>
      <c r="D551" s="60">
        <v>1912.5</v>
      </c>
      <c r="E551" s="61">
        <v>615.09261000000004</v>
      </c>
      <c r="F551" s="64">
        <v>0</v>
      </c>
    </row>
    <row r="552" spans="1:6" s="7" customFormat="1" ht="25.5" x14ac:dyDescent="0.25">
      <c r="A552" s="95"/>
      <c r="B552" s="3" t="s">
        <v>86</v>
      </c>
      <c r="C552" s="60">
        <v>8448</v>
      </c>
      <c r="D552" s="60">
        <v>8448</v>
      </c>
      <c r="E552" s="61">
        <v>0</v>
      </c>
      <c r="F552" s="64">
        <v>0</v>
      </c>
    </row>
    <row r="553" spans="1:6" s="7" customFormat="1" ht="15" x14ac:dyDescent="0.25">
      <c r="A553" s="95"/>
      <c r="B553" s="3" t="s">
        <v>114</v>
      </c>
      <c r="C553" s="60">
        <v>912</v>
      </c>
      <c r="D553" s="60">
        <v>912</v>
      </c>
      <c r="E553" s="61">
        <v>623.80799999999999</v>
      </c>
      <c r="F553" s="64">
        <v>0</v>
      </c>
    </row>
    <row r="554" spans="1:6" s="7" customFormat="1" ht="25.5" x14ac:dyDescent="0.25">
      <c r="A554" s="95"/>
      <c r="B554" s="3" t="s">
        <v>115</v>
      </c>
      <c r="C554" s="62"/>
      <c r="D554" s="60">
        <v>349.4</v>
      </c>
      <c r="E554" s="61">
        <v>0</v>
      </c>
      <c r="F554" s="64">
        <v>0</v>
      </c>
    </row>
    <row r="555" spans="1:6" s="7" customFormat="1" ht="15" x14ac:dyDescent="0.25">
      <c r="A555" s="95"/>
      <c r="B555" s="3" t="s">
        <v>199</v>
      </c>
      <c r="C555" s="60">
        <v>483.2</v>
      </c>
      <c r="D555" s="60">
        <v>483.2</v>
      </c>
      <c r="E555" s="61">
        <v>226.53536</v>
      </c>
      <c r="F555" s="64">
        <v>0</v>
      </c>
    </row>
    <row r="556" spans="1:6" s="7" customFormat="1" ht="15" x14ac:dyDescent="0.25">
      <c r="A556" s="95"/>
      <c r="B556" s="3" t="s">
        <v>116</v>
      </c>
      <c r="C556" s="60">
        <v>517.79999999999995</v>
      </c>
      <c r="D556" s="60">
        <v>517.79999999999995</v>
      </c>
      <c r="E556" s="61">
        <v>284.05</v>
      </c>
      <c r="F556" s="64">
        <v>0</v>
      </c>
    </row>
    <row r="557" spans="1:6" s="7" customFormat="1" ht="15" x14ac:dyDescent="0.25">
      <c r="A557" s="95"/>
      <c r="B557" s="3" t="s">
        <v>200</v>
      </c>
      <c r="C557" s="62"/>
      <c r="D557" s="60">
        <v>635.20000000000005</v>
      </c>
      <c r="E557" s="61">
        <v>635.23357999999996</v>
      </c>
      <c r="F557" s="64">
        <v>0</v>
      </c>
    </row>
    <row r="558" spans="1:6" s="7" customFormat="1" ht="15" x14ac:dyDescent="0.25">
      <c r="A558" s="95"/>
      <c r="B558" s="3" t="s">
        <v>103</v>
      </c>
      <c r="C558" s="62"/>
      <c r="D558" s="60">
        <v>3100.8</v>
      </c>
      <c r="E558" s="61">
        <v>0</v>
      </c>
      <c r="F558" s="64">
        <v>0</v>
      </c>
    </row>
    <row r="559" spans="1:6" s="7" customFormat="1" ht="15" x14ac:dyDescent="0.25">
      <c r="A559" s="95"/>
      <c r="B559" s="3" t="s">
        <v>136</v>
      </c>
      <c r="C559" s="62"/>
      <c r="D559" s="60">
        <v>349.4</v>
      </c>
      <c r="E559" s="61">
        <v>347.69279999999998</v>
      </c>
      <c r="F559" s="64">
        <v>0</v>
      </c>
    </row>
    <row r="560" spans="1:6" s="7" customFormat="1" ht="15" x14ac:dyDescent="0.25">
      <c r="A560" s="95"/>
      <c r="B560" s="3" t="s">
        <v>201</v>
      </c>
      <c r="C560" s="60">
        <v>1362.8</v>
      </c>
      <c r="D560" s="60">
        <v>1362.8</v>
      </c>
      <c r="E560" s="61">
        <v>0</v>
      </c>
      <c r="F560" s="64">
        <v>0</v>
      </c>
    </row>
    <row r="561" spans="1:6" s="7" customFormat="1" ht="15" x14ac:dyDescent="0.25">
      <c r="A561" s="95"/>
      <c r="B561" s="3" t="s">
        <v>3</v>
      </c>
      <c r="C561" s="60">
        <v>3048.4</v>
      </c>
      <c r="D561" s="60">
        <v>5582.4</v>
      </c>
      <c r="E561" s="61">
        <v>0</v>
      </c>
      <c r="F561" s="64">
        <v>0</v>
      </c>
    </row>
    <row r="562" spans="1:6" s="7" customFormat="1" ht="15" x14ac:dyDescent="0.25">
      <c r="A562" s="95"/>
      <c r="B562" s="3" t="s">
        <v>104</v>
      </c>
      <c r="C562" s="62"/>
      <c r="D562" s="60">
        <v>8384.6</v>
      </c>
      <c r="E562" s="61">
        <v>768.77324999999996</v>
      </c>
      <c r="F562" s="64">
        <v>0</v>
      </c>
    </row>
    <row r="563" spans="1:6" s="7" customFormat="1" ht="15" x14ac:dyDescent="0.25">
      <c r="A563" s="95"/>
      <c r="B563" s="3" t="s">
        <v>202</v>
      </c>
      <c r="C563" s="62"/>
      <c r="D563" s="60">
        <v>6864</v>
      </c>
      <c r="E563" s="61">
        <v>0</v>
      </c>
      <c r="F563" s="64">
        <v>0</v>
      </c>
    </row>
    <row r="564" spans="1:6" s="7" customFormat="1" ht="15" x14ac:dyDescent="0.25">
      <c r="A564" s="95"/>
      <c r="B564" s="3" t="s">
        <v>117</v>
      </c>
      <c r="C564" s="60">
        <v>1127.9000000000001</v>
      </c>
      <c r="D564" s="60">
        <v>719.4</v>
      </c>
      <c r="E564" s="61">
        <v>719.35199999999998</v>
      </c>
      <c r="F564" s="64">
        <v>0</v>
      </c>
    </row>
    <row r="565" spans="1:6" s="7" customFormat="1" ht="15" x14ac:dyDescent="0.25">
      <c r="A565" s="95"/>
      <c r="B565" s="3" t="s">
        <v>118</v>
      </c>
      <c r="C565" s="62"/>
      <c r="D565" s="60">
        <v>368.6</v>
      </c>
      <c r="E565" s="61">
        <v>368.6</v>
      </c>
      <c r="F565" s="64">
        <v>0</v>
      </c>
    </row>
    <row r="566" spans="1:6" s="7" customFormat="1" ht="15" x14ac:dyDescent="0.25">
      <c r="A566" s="95"/>
      <c r="B566" s="3" t="s">
        <v>105</v>
      </c>
      <c r="C566" s="62"/>
      <c r="D566" s="60">
        <v>5861.2</v>
      </c>
      <c r="E566" s="61">
        <v>0</v>
      </c>
      <c r="F566" s="64">
        <v>0</v>
      </c>
    </row>
    <row r="567" spans="1:6" s="7" customFormat="1" ht="15" x14ac:dyDescent="0.25">
      <c r="A567" s="95"/>
      <c r="B567" s="3" t="s">
        <v>37</v>
      </c>
      <c r="C567" s="60">
        <v>4844.5</v>
      </c>
      <c r="D567" s="60">
        <v>4844.5</v>
      </c>
      <c r="E567" s="61">
        <v>2693.1506800000002</v>
      </c>
      <c r="F567" s="64">
        <v>0</v>
      </c>
    </row>
    <row r="568" spans="1:6" s="7" customFormat="1" ht="15" x14ac:dyDescent="0.25">
      <c r="A568" s="95"/>
      <c r="B568" s="3" t="s">
        <v>18</v>
      </c>
      <c r="C568" s="60">
        <v>10000</v>
      </c>
      <c r="D568" s="60">
        <v>24694.7</v>
      </c>
      <c r="E568" s="61">
        <v>0</v>
      </c>
      <c r="F568" s="64">
        <v>0</v>
      </c>
    </row>
    <row r="569" spans="1:6" s="7" customFormat="1" ht="15" x14ac:dyDescent="0.25">
      <c r="A569" s="95"/>
      <c r="B569" s="3" t="s">
        <v>17</v>
      </c>
      <c r="C569" s="60">
        <v>10000</v>
      </c>
      <c r="D569" s="60">
        <v>244446</v>
      </c>
      <c r="E569" s="61">
        <v>43678.835899999998</v>
      </c>
      <c r="F569" s="64">
        <v>0</v>
      </c>
    </row>
    <row r="570" spans="1:6" s="7" customFormat="1" ht="15" x14ac:dyDescent="0.25">
      <c r="A570" s="95"/>
      <c r="B570" s="3" t="s">
        <v>38</v>
      </c>
      <c r="C570" s="60">
        <v>5310.7</v>
      </c>
      <c r="D570" s="60">
        <v>5310.7</v>
      </c>
      <c r="E570" s="60">
        <v>1036.5</v>
      </c>
      <c r="F570" s="64">
        <f>E570/D570*100</f>
        <v>19.517201122262602</v>
      </c>
    </row>
    <row r="571" spans="1:6" s="7" customFormat="1" ht="15" x14ac:dyDescent="0.25">
      <c r="A571" s="95"/>
      <c r="B571" s="3" t="s">
        <v>39</v>
      </c>
      <c r="C571" s="60">
        <v>1287.3</v>
      </c>
      <c r="D571" s="60">
        <v>1287.3</v>
      </c>
      <c r="E571" s="61">
        <v>0</v>
      </c>
      <c r="F571" s="64">
        <v>0</v>
      </c>
    </row>
    <row r="572" spans="1:6" s="7" customFormat="1" ht="15" x14ac:dyDescent="0.25">
      <c r="A572" s="95"/>
      <c r="B572" s="3" t="s">
        <v>20</v>
      </c>
      <c r="C572" s="60">
        <v>12310.5</v>
      </c>
      <c r="D572" s="60">
        <v>12310.5</v>
      </c>
      <c r="E572" s="61">
        <v>1804.4920300000001</v>
      </c>
      <c r="F572" s="64">
        <v>0</v>
      </c>
    </row>
    <row r="573" spans="1:6" s="7" customFormat="1" ht="15" x14ac:dyDescent="0.25">
      <c r="A573" s="95"/>
      <c r="B573" s="3" t="s">
        <v>40</v>
      </c>
      <c r="C573" s="60">
        <v>242808.5</v>
      </c>
      <c r="D573" s="60">
        <v>95443.8</v>
      </c>
      <c r="E573" s="61">
        <v>4411.0559300000004</v>
      </c>
      <c r="F573" s="64">
        <v>0</v>
      </c>
    </row>
    <row r="574" spans="1:6" s="7" customFormat="1" ht="15" x14ac:dyDescent="0.25">
      <c r="A574" s="95"/>
      <c r="B574" s="3" t="s">
        <v>22</v>
      </c>
      <c r="C574" s="60">
        <v>552</v>
      </c>
      <c r="D574" s="60">
        <v>39924.199999999997</v>
      </c>
      <c r="E574" s="61">
        <v>549.24</v>
      </c>
      <c r="F574" s="64">
        <v>0</v>
      </c>
    </row>
    <row r="575" spans="1:6" s="7" customFormat="1" ht="15" x14ac:dyDescent="0.25">
      <c r="A575" s="95"/>
      <c r="B575" s="3" t="s">
        <v>35</v>
      </c>
      <c r="C575" s="60">
        <v>26454.1</v>
      </c>
      <c r="D575" s="60">
        <v>60305.8</v>
      </c>
      <c r="E575" s="61">
        <v>4556.4179800000002</v>
      </c>
      <c r="F575" s="64">
        <v>0</v>
      </c>
    </row>
    <row r="576" spans="1:6" s="7" customFormat="1" ht="15" x14ac:dyDescent="0.25">
      <c r="A576" s="95"/>
      <c r="B576" s="3" t="s">
        <v>42</v>
      </c>
      <c r="C576" s="60">
        <v>393.4</v>
      </c>
      <c r="D576" s="60">
        <v>19393.400000000001</v>
      </c>
      <c r="E576" s="61">
        <v>0</v>
      </c>
      <c r="F576" s="64">
        <v>0</v>
      </c>
    </row>
    <row r="577" spans="1:6" s="7" customFormat="1" ht="15" x14ac:dyDescent="0.25">
      <c r="A577" s="95"/>
      <c r="B577" s="3" t="s">
        <v>43</v>
      </c>
      <c r="C577" s="60">
        <v>2162</v>
      </c>
      <c r="D577" s="60">
        <v>2162</v>
      </c>
      <c r="E577" s="61">
        <v>1654.4</v>
      </c>
      <c r="F577" s="64">
        <v>0</v>
      </c>
    </row>
    <row r="578" spans="1:6" s="7" customFormat="1" ht="15" x14ac:dyDescent="0.25">
      <c r="A578" s="95"/>
      <c r="B578" s="3" t="s">
        <v>44</v>
      </c>
      <c r="C578" s="62"/>
      <c r="D578" s="60">
        <v>12013.7</v>
      </c>
      <c r="E578" s="61">
        <v>0</v>
      </c>
      <c r="F578" s="64">
        <v>0</v>
      </c>
    </row>
    <row r="579" spans="1:6" s="7" customFormat="1" ht="15" x14ac:dyDescent="0.25">
      <c r="A579" s="95"/>
      <c r="B579" s="3" t="s">
        <v>45</v>
      </c>
      <c r="C579" s="60">
        <v>19950</v>
      </c>
      <c r="D579" s="60">
        <v>19950</v>
      </c>
      <c r="E579" s="60">
        <v>19950</v>
      </c>
      <c r="F579" s="64">
        <f>E579/D579*100</f>
        <v>100</v>
      </c>
    </row>
    <row r="580" spans="1:6" s="7" customFormat="1" ht="15" x14ac:dyDescent="0.25">
      <c r="A580" s="95"/>
      <c r="B580" s="3" t="s">
        <v>46</v>
      </c>
      <c r="C580" s="60">
        <v>5230.8999999999996</v>
      </c>
      <c r="D580" s="60">
        <v>17230.900000000001</v>
      </c>
      <c r="E580" s="61">
        <v>0</v>
      </c>
      <c r="F580" s="64">
        <v>0</v>
      </c>
    </row>
    <row r="581" spans="1:6" s="7" customFormat="1" ht="15" x14ac:dyDescent="0.25">
      <c r="A581" s="95"/>
      <c r="B581" s="3" t="s">
        <v>47</v>
      </c>
      <c r="C581" s="60">
        <v>6585.1</v>
      </c>
      <c r="D581" s="60">
        <v>3811.5</v>
      </c>
      <c r="E581" s="61">
        <v>0</v>
      </c>
      <c r="F581" s="64">
        <v>0</v>
      </c>
    </row>
    <row r="582" spans="1:6" s="7" customFormat="1" ht="15" x14ac:dyDescent="0.25">
      <c r="A582" s="94"/>
      <c r="B582" s="3" t="s">
        <v>61</v>
      </c>
      <c r="C582" s="60">
        <v>4602.3999999999996</v>
      </c>
      <c r="D582" s="60">
        <v>4602.3999999999996</v>
      </c>
      <c r="E582" s="61">
        <v>0</v>
      </c>
      <c r="F582" s="64">
        <v>0</v>
      </c>
    </row>
    <row r="583" spans="1:6" s="7" customFormat="1" ht="15" x14ac:dyDescent="0.25">
      <c r="A583" s="88" t="s">
        <v>106</v>
      </c>
      <c r="B583" s="59" t="s">
        <v>67</v>
      </c>
      <c r="C583" s="9">
        <f>SUM(C584:C594)</f>
        <v>231083.30000000002</v>
      </c>
      <c r="D583" s="9">
        <f t="shared" ref="D583:E583" si="39">SUM(D584:D594)</f>
        <v>231083.30000000002</v>
      </c>
      <c r="E583" s="9">
        <f t="shared" si="39"/>
        <v>57211.309280000001</v>
      </c>
      <c r="F583" s="9">
        <f>E583/D583*100</f>
        <v>24.757872715163749</v>
      </c>
    </row>
    <row r="584" spans="1:6" s="7" customFormat="1" ht="15" x14ac:dyDescent="0.25">
      <c r="A584" s="95"/>
      <c r="B584" s="3" t="s">
        <v>57</v>
      </c>
      <c r="C584" s="60">
        <v>3375.1</v>
      </c>
      <c r="D584" s="60">
        <v>3375.1</v>
      </c>
      <c r="E584" s="61">
        <v>0</v>
      </c>
      <c r="F584" s="64">
        <v>0</v>
      </c>
    </row>
    <row r="585" spans="1:6" s="7" customFormat="1" ht="15" x14ac:dyDescent="0.25">
      <c r="A585" s="95"/>
      <c r="B585" s="3" t="s">
        <v>18</v>
      </c>
      <c r="C585" s="60">
        <v>32291</v>
      </c>
      <c r="D585" s="60">
        <v>32291</v>
      </c>
      <c r="E585" s="61">
        <v>21088.202600000001</v>
      </c>
      <c r="F585" s="64">
        <v>0</v>
      </c>
    </row>
    <row r="586" spans="1:6" s="7" customFormat="1" ht="15" x14ac:dyDescent="0.25">
      <c r="A586" s="95"/>
      <c r="B586" s="3" t="s">
        <v>17</v>
      </c>
      <c r="C586" s="60">
        <v>111387.4</v>
      </c>
      <c r="D586" s="60">
        <v>111387.4</v>
      </c>
      <c r="E586" s="61">
        <v>36123.106679999997</v>
      </c>
      <c r="F586" s="64">
        <v>0</v>
      </c>
    </row>
    <row r="587" spans="1:6" s="7" customFormat="1" ht="15" x14ac:dyDescent="0.25">
      <c r="A587" s="95"/>
      <c r="B587" s="3" t="s">
        <v>38</v>
      </c>
      <c r="C587" s="60">
        <v>5088.6000000000004</v>
      </c>
      <c r="D587" s="60">
        <v>5088.6000000000004</v>
      </c>
      <c r="E587" s="61">
        <v>0</v>
      </c>
      <c r="F587" s="64">
        <v>0</v>
      </c>
    </row>
    <row r="588" spans="1:6" s="7" customFormat="1" ht="18" customHeight="1" x14ac:dyDescent="0.25">
      <c r="A588" s="95"/>
      <c r="B588" s="3" t="s">
        <v>39</v>
      </c>
      <c r="C588" s="60">
        <v>11487.2</v>
      </c>
      <c r="D588" s="60">
        <v>11487.2</v>
      </c>
      <c r="E588" s="61">
        <v>0</v>
      </c>
      <c r="F588" s="64">
        <v>0</v>
      </c>
    </row>
    <row r="589" spans="1:6" s="7" customFormat="1" ht="18" customHeight="1" x14ac:dyDescent="0.25">
      <c r="A589" s="95"/>
      <c r="B589" s="3" t="s">
        <v>20</v>
      </c>
      <c r="C589" s="60">
        <v>9728.4</v>
      </c>
      <c r="D589" s="60">
        <v>9728.4</v>
      </c>
      <c r="E589" s="61">
        <v>0</v>
      </c>
      <c r="F589" s="64">
        <v>0</v>
      </c>
    </row>
    <row r="590" spans="1:6" s="7" customFormat="1" ht="18" customHeight="1" x14ac:dyDescent="0.25">
      <c r="A590" s="95"/>
      <c r="B590" s="3" t="s">
        <v>40</v>
      </c>
      <c r="C590" s="60">
        <v>26017.200000000001</v>
      </c>
      <c r="D590" s="60">
        <v>26017.200000000001</v>
      </c>
      <c r="E590" s="61">
        <v>0</v>
      </c>
      <c r="F590" s="64">
        <v>0</v>
      </c>
    </row>
    <row r="591" spans="1:6" s="7" customFormat="1" ht="18" customHeight="1" x14ac:dyDescent="0.25">
      <c r="A591" s="95"/>
      <c r="B591" s="3" t="s">
        <v>22</v>
      </c>
      <c r="C591" s="60">
        <v>16206.7</v>
      </c>
      <c r="D591" s="60">
        <v>16206.7</v>
      </c>
      <c r="E591" s="61">
        <v>0</v>
      </c>
      <c r="F591" s="64">
        <v>0</v>
      </c>
    </row>
    <row r="592" spans="1:6" s="7" customFormat="1" ht="18" customHeight="1" x14ac:dyDescent="0.25">
      <c r="A592" s="95"/>
      <c r="B592" s="3" t="s">
        <v>23</v>
      </c>
      <c r="C592" s="60">
        <v>9128.2999999999993</v>
      </c>
      <c r="D592" s="60">
        <v>9128.2999999999993</v>
      </c>
      <c r="E592" s="61">
        <v>0</v>
      </c>
      <c r="F592" s="64">
        <v>0</v>
      </c>
    </row>
    <row r="593" spans="1:9" s="7" customFormat="1" ht="18" customHeight="1" x14ac:dyDescent="0.25">
      <c r="A593" s="95"/>
      <c r="B593" s="3" t="s">
        <v>35</v>
      </c>
      <c r="C593" s="60">
        <v>4362.5</v>
      </c>
      <c r="D593" s="60">
        <v>4362.5</v>
      </c>
      <c r="E593" s="61">
        <v>0</v>
      </c>
      <c r="F593" s="64">
        <v>0</v>
      </c>
    </row>
    <row r="594" spans="1:9" s="7" customFormat="1" ht="18" customHeight="1" x14ac:dyDescent="0.25">
      <c r="A594" s="94"/>
      <c r="B594" s="3" t="s">
        <v>46</v>
      </c>
      <c r="C594" s="60">
        <v>2010.9</v>
      </c>
      <c r="D594" s="60">
        <v>2010.9</v>
      </c>
      <c r="E594" s="61">
        <v>0</v>
      </c>
      <c r="F594" s="64">
        <v>0</v>
      </c>
    </row>
    <row r="595" spans="1:9" s="7" customFormat="1" ht="24.75" customHeight="1" x14ac:dyDescent="0.25">
      <c r="A595" s="88" t="s">
        <v>88</v>
      </c>
      <c r="B595" s="59" t="s">
        <v>67</v>
      </c>
      <c r="C595" s="9">
        <f>SUM(C596:C626)</f>
        <v>1169336.6999999995</v>
      </c>
      <c r="D595" s="9">
        <f>D596</f>
        <v>151375.1</v>
      </c>
      <c r="E595" s="9">
        <v>0</v>
      </c>
      <c r="F595" s="9">
        <f>E595/D595*100</f>
        <v>0</v>
      </c>
    </row>
    <row r="596" spans="1:9" s="7" customFormat="1" ht="18" customHeight="1" x14ac:dyDescent="0.25">
      <c r="A596" s="94"/>
      <c r="B596" s="3" t="s">
        <v>137</v>
      </c>
      <c r="C596" s="8">
        <v>151375.1</v>
      </c>
      <c r="D596" s="8">
        <v>151375.1</v>
      </c>
      <c r="E596" s="8">
        <v>0</v>
      </c>
      <c r="F596" s="8">
        <f t="shared" ref="F596:F598" si="40">E596/D596*100</f>
        <v>0</v>
      </c>
    </row>
    <row r="597" spans="1:9" s="7" customFormat="1" ht="27" customHeight="1" x14ac:dyDescent="0.25">
      <c r="A597" s="88" t="s">
        <v>203</v>
      </c>
      <c r="B597" s="59" t="s">
        <v>67</v>
      </c>
      <c r="C597" s="9">
        <f>SUM(C598:C628)</f>
        <v>511556.40000000014</v>
      </c>
      <c r="D597" s="9">
        <f t="shared" ref="D597" si="41">SUM(D598:D628)</f>
        <v>597061.29999999993</v>
      </c>
      <c r="E597" s="9">
        <v>0</v>
      </c>
      <c r="F597" s="9">
        <f>E597/D597*100</f>
        <v>0</v>
      </c>
    </row>
    <row r="598" spans="1:9" s="7" customFormat="1" ht="25.5" x14ac:dyDescent="0.25">
      <c r="A598" s="94"/>
      <c r="B598" s="58" t="s">
        <v>204</v>
      </c>
      <c r="C598" s="8">
        <v>80000</v>
      </c>
      <c r="D598" s="8">
        <v>165504.9</v>
      </c>
      <c r="E598" s="8">
        <v>0</v>
      </c>
      <c r="F598" s="8">
        <f t="shared" si="40"/>
        <v>0</v>
      </c>
      <c r="I598" s="31"/>
    </row>
    <row r="599" spans="1:9" s="7" customFormat="1" ht="51.75" customHeight="1" x14ac:dyDescent="0.25">
      <c r="A599" s="88" t="s">
        <v>205</v>
      </c>
      <c r="B599" s="59" t="s">
        <v>67</v>
      </c>
      <c r="C599" s="9">
        <f>SUM(C600:C630)</f>
        <v>217500.00000000003</v>
      </c>
      <c r="D599" s="9">
        <f>SUM(D600:D630)</f>
        <v>217500.00000000003</v>
      </c>
      <c r="E599" s="9">
        <f>SUM(E600:E630)</f>
        <v>1882.29386</v>
      </c>
      <c r="F599" s="9">
        <f>E599/D599*100</f>
        <v>0.865422464367816</v>
      </c>
      <c r="I599" s="31"/>
    </row>
    <row r="600" spans="1:9" s="7" customFormat="1" ht="18" customHeight="1" x14ac:dyDescent="0.25">
      <c r="A600" s="94"/>
      <c r="B600" s="63" t="s">
        <v>137</v>
      </c>
      <c r="C600" s="8">
        <v>17500</v>
      </c>
      <c r="D600" s="8">
        <v>17500</v>
      </c>
      <c r="E600" s="8">
        <v>0</v>
      </c>
      <c r="F600" s="64">
        <f>E600/D600*100</f>
        <v>0</v>
      </c>
    </row>
    <row r="601" spans="1:9" s="7" customFormat="1" ht="25.5" customHeight="1" x14ac:dyDescent="0.25">
      <c r="A601" s="90" t="s">
        <v>206</v>
      </c>
      <c r="B601" s="65" t="s">
        <v>67</v>
      </c>
      <c r="C601" s="66">
        <v>100000</v>
      </c>
      <c r="D601" s="66">
        <v>100000</v>
      </c>
      <c r="E601" s="66">
        <f>SUM(E602:E630)</f>
        <v>941.14693</v>
      </c>
      <c r="F601" s="66">
        <f>SUM(F602:F630)</f>
        <v>17.226290526392798</v>
      </c>
    </row>
    <row r="602" spans="1:9" s="7" customFormat="1" ht="18" customHeight="1" x14ac:dyDescent="0.25">
      <c r="A602" s="95"/>
      <c r="B602" s="67" t="s">
        <v>17</v>
      </c>
      <c r="C602" s="64">
        <v>25000</v>
      </c>
      <c r="D602" s="64">
        <v>25000</v>
      </c>
      <c r="E602" s="64">
        <v>0</v>
      </c>
      <c r="F602" s="64">
        <f>E602/D602*100</f>
        <v>0</v>
      </c>
    </row>
    <row r="603" spans="1:9" s="7" customFormat="1" ht="18" customHeight="1" x14ac:dyDescent="0.25">
      <c r="A603" s="95"/>
      <c r="B603" s="67" t="s">
        <v>71</v>
      </c>
      <c r="C603" s="64">
        <v>6051</v>
      </c>
      <c r="D603" s="64">
        <v>6051</v>
      </c>
      <c r="E603" s="64">
        <v>892.65800000000002</v>
      </c>
      <c r="F603" s="64">
        <f t="shared" ref="F603:F630" si="42">E603/D603*100</f>
        <v>14.752239299289375</v>
      </c>
    </row>
    <row r="604" spans="1:9" s="7" customFormat="1" ht="18" customHeight="1" x14ac:dyDescent="0.25">
      <c r="A604" s="95"/>
      <c r="B604" s="67" t="s">
        <v>39</v>
      </c>
      <c r="C604" s="64">
        <v>4941.8999999999996</v>
      </c>
      <c r="D604" s="64">
        <v>4941.8999999999996</v>
      </c>
      <c r="E604" s="64">
        <v>0</v>
      </c>
      <c r="F604" s="64">
        <f t="shared" si="42"/>
        <v>0</v>
      </c>
    </row>
    <row r="605" spans="1:9" s="7" customFormat="1" ht="18" customHeight="1" x14ac:dyDescent="0.25">
      <c r="A605" s="95"/>
      <c r="B605" s="67" t="s">
        <v>20</v>
      </c>
      <c r="C605" s="64">
        <v>2474.6</v>
      </c>
      <c r="D605" s="64">
        <v>2474.6</v>
      </c>
      <c r="E605" s="64">
        <v>0</v>
      </c>
      <c r="F605" s="64">
        <f t="shared" si="42"/>
        <v>0</v>
      </c>
    </row>
    <row r="606" spans="1:9" s="7" customFormat="1" ht="18" customHeight="1" x14ac:dyDescent="0.25">
      <c r="A606" s="95"/>
      <c r="B606" s="67" t="s">
        <v>40</v>
      </c>
      <c r="C606" s="64">
        <v>5327.2</v>
      </c>
      <c r="D606" s="64">
        <v>5327.2</v>
      </c>
      <c r="E606" s="64">
        <v>0</v>
      </c>
      <c r="F606" s="64">
        <f t="shared" si="42"/>
        <v>0</v>
      </c>
    </row>
    <row r="607" spans="1:9" s="7" customFormat="1" ht="18" customHeight="1" x14ac:dyDescent="0.25">
      <c r="A607" s="95"/>
      <c r="B607" s="67" t="s">
        <v>22</v>
      </c>
      <c r="C607" s="64">
        <v>6628.4</v>
      </c>
      <c r="D607" s="64">
        <v>6628.4</v>
      </c>
      <c r="E607" s="64">
        <v>0</v>
      </c>
      <c r="F607" s="64">
        <f t="shared" si="42"/>
        <v>0</v>
      </c>
    </row>
    <row r="608" spans="1:9" s="7" customFormat="1" ht="18" customHeight="1" x14ac:dyDescent="0.25">
      <c r="A608" s="95"/>
      <c r="B608" s="67" t="s">
        <v>23</v>
      </c>
      <c r="C608" s="64">
        <v>2477.5</v>
      </c>
      <c r="D608" s="64">
        <v>2477.5</v>
      </c>
      <c r="E608" s="64">
        <v>0</v>
      </c>
      <c r="F608" s="64">
        <f t="shared" si="42"/>
        <v>0</v>
      </c>
    </row>
    <row r="609" spans="1:6" s="7" customFormat="1" ht="18" customHeight="1" x14ac:dyDescent="0.25">
      <c r="A609" s="95"/>
      <c r="B609" s="67" t="s">
        <v>173</v>
      </c>
      <c r="C609" s="64">
        <v>1959.9</v>
      </c>
      <c r="D609" s="64">
        <v>1959.9</v>
      </c>
      <c r="E609" s="64">
        <v>48.488930000000003</v>
      </c>
      <c r="F609" s="64">
        <f t="shared" si="42"/>
        <v>2.4740512271034234</v>
      </c>
    </row>
    <row r="610" spans="1:6" s="7" customFormat="1" ht="18" customHeight="1" x14ac:dyDescent="0.25">
      <c r="A610" s="95"/>
      <c r="B610" s="67" t="s">
        <v>57</v>
      </c>
      <c r="C610" s="64">
        <v>1462.4</v>
      </c>
      <c r="D610" s="64">
        <v>1462.4</v>
      </c>
      <c r="E610" s="64">
        <v>0</v>
      </c>
      <c r="F610" s="64">
        <f t="shared" si="42"/>
        <v>0</v>
      </c>
    </row>
    <row r="611" spans="1:6" s="7" customFormat="1" ht="18" customHeight="1" x14ac:dyDescent="0.25">
      <c r="A611" s="95"/>
      <c r="B611" s="67" t="s">
        <v>25</v>
      </c>
      <c r="C611" s="64">
        <v>1989</v>
      </c>
      <c r="D611" s="64">
        <v>1989</v>
      </c>
      <c r="E611" s="64">
        <v>0</v>
      </c>
      <c r="F611" s="64">
        <f t="shared" si="42"/>
        <v>0</v>
      </c>
    </row>
    <row r="612" spans="1:6" s="7" customFormat="1" ht="18" customHeight="1" x14ac:dyDescent="0.25">
      <c r="A612" s="95"/>
      <c r="B612" s="67" t="s">
        <v>33</v>
      </c>
      <c r="C612" s="64">
        <v>1637.3</v>
      </c>
      <c r="D612" s="64">
        <v>1637.3</v>
      </c>
      <c r="E612" s="64">
        <v>0</v>
      </c>
      <c r="F612" s="64">
        <f t="shared" si="42"/>
        <v>0</v>
      </c>
    </row>
    <row r="613" spans="1:6" s="7" customFormat="1" ht="18" customHeight="1" x14ac:dyDescent="0.25">
      <c r="A613" s="95"/>
      <c r="B613" s="67" t="s">
        <v>14</v>
      </c>
      <c r="C613" s="64">
        <v>5450.7</v>
      </c>
      <c r="D613" s="64">
        <v>5450.7</v>
      </c>
      <c r="E613" s="64">
        <v>0</v>
      </c>
      <c r="F613" s="64">
        <f t="shared" si="42"/>
        <v>0</v>
      </c>
    </row>
    <row r="614" spans="1:6" s="7" customFormat="1" ht="18" customHeight="1" x14ac:dyDescent="0.25">
      <c r="A614" s="95"/>
      <c r="B614" s="67" t="s">
        <v>26</v>
      </c>
      <c r="C614" s="64">
        <v>2857.7</v>
      </c>
      <c r="D614" s="64">
        <v>2857.7</v>
      </c>
      <c r="E614" s="64">
        <v>0</v>
      </c>
      <c r="F614" s="64">
        <f t="shared" si="42"/>
        <v>0</v>
      </c>
    </row>
    <row r="615" spans="1:6" s="7" customFormat="1" ht="18" customHeight="1" x14ac:dyDescent="0.25">
      <c r="A615" s="95"/>
      <c r="B615" s="67" t="s">
        <v>27</v>
      </c>
      <c r="C615" s="64">
        <v>2281</v>
      </c>
      <c r="D615" s="64">
        <v>2281</v>
      </c>
      <c r="E615" s="64">
        <v>0</v>
      </c>
      <c r="F615" s="64">
        <f t="shared" si="42"/>
        <v>0</v>
      </c>
    </row>
    <row r="616" spans="1:6" s="7" customFormat="1" ht="18" customHeight="1" x14ac:dyDescent="0.25">
      <c r="A616" s="95"/>
      <c r="B616" s="67" t="s">
        <v>28</v>
      </c>
      <c r="C616" s="64">
        <v>1774.8</v>
      </c>
      <c r="D616" s="64">
        <v>1774.8</v>
      </c>
      <c r="E616" s="64">
        <v>0</v>
      </c>
      <c r="F616" s="64">
        <f t="shared" si="42"/>
        <v>0</v>
      </c>
    </row>
    <row r="617" spans="1:6" s="7" customFormat="1" ht="18" customHeight="1" x14ac:dyDescent="0.25">
      <c r="A617" s="95"/>
      <c r="B617" s="67" t="s">
        <v>8</v>
      </c>
      <c r="C617" s="64">
        <v>2268.6</v>
      </c>
      <c r="D617" s="64">
        <v>2268.6</v>
      </c>
      <c r="E617" s="64">
        <v>0</v>
      </c>
      <c r="F617" s="64">
        <f t="shared" si="42"/>
        <v>0</v>
      </c>
    </row>
    <row r="618" spans="1:6" s="7" customFormat="1" ht="18" customHeight="1" x14ac:dyDescent="0.25">
      <c r="A618" s="95"/>
      <c r="B618" s="67" t="s">
        <v>29</v>
      </c>
      <c r="C618" s="64">
        <v>2142.1999999999998</v>
      </c>
      <c r="D618" s="64">
        <v>2142.1999999999998</v>
      </c>
      <c r="E618" s="64">
        <v>0</v>
      </c>
      <c r="F618" s="64">
        <f t="shared" si="42"/>
        <v>0</v>
      </c>
    </row>
    <row r="619" spans="1:6" s="7" customFormat="1" ht="18" customHeight="1" x14ac:dyDescent="0.25">
      <c r="A619" s="95"/>
      <c r="B619" s="67" t="s">
        <v>30</v>
      </c>
      <c r="C619" s="64">
        <v>2369.9</v>
      </c>
      <c r="D619" s="64">
        <v>2369.9</v>
      </c>
      <c r="E619" s="64">
        <v>0</v>
      </c>
      <c r="F619" s="64">
        <f t="shared" si="42"/>
        <v>0</v>
      </c>
    </row>
    <row r="620" spans="1:6" s="7" customFormat="1" ht="18" customHeight="1" x14ac:dyDescent="0.25">
      <c r="A620" s="95"/>
      <c r="B620" s="63" t="s">
        <v>31</v>
      </c>
      <c r="C620" s="64">
        <v>1604.5</v>
      </c>
      <c r="D620" s="64">
        <v>1604.5</v>
      </c>
      <c r="E620" s="64">
        <v>0</v>
      </c>
      <c r="F620" s="64">
        <f t="shared" si="42"/>
        <v>0</v>
      </c>
    </row>
    <row r="621" spans="1:6" s="7" customFormat="1" ht="18" customHeight="1" x14ac:dyDescent="0.25">
      <c r="A621" s="95"/>
      <c r="B621" s="67" t="s">
        <v>32</v>
      </c>
      <c r="C621" s="64">
        <v>2014.2</v>
      </c>
      <c r="D621" s="64">
        <v>2014.2</v>
      </c>
      <c r="E621" s="64">
        <v>0</v>
      </c>
      <c r="F621" s="64">
        <f t="shared" si="42"/>
        <v>0</v>
      </c>
    </row>
    <row r="622" spans="1:6" s="7" customFormat="1" ht="18" customHeight="1" x14ac:dyDescent="0.25">
      <c r="A622" s="95"/>
      <c r="B622" s="67" t="s">
        <v>7</v>
      </c>
      <c r="C622" s="64">
        <v>1806</v>
      </c>
      <c r="D622" s="64">
        <v>1806</v>
      </c>
      <c r="E622" s="64">
        <v>0</v>
      </c>
      <c r="F622" s="64">
        <f t="shared" si="42"/>
        <v>0</v>
      </c>
    </row>
    <row r="623" spans="1:6" s="7" customFormat="1" ht="18" customHeight="1" x14ac:dyDescent="0.25">
      <c r="A623" s="95"/>
      <c r="B623" s="67" t="s">
        <v>5</v>
      </c>
      <c r="C623" s="64">
        <v>1847.2</v>
      </c>
      <c r="D623" s="64">
        <v>1847.2</v>
      </c>
      <c r="E623" s="64">
        <v>0</v>
      </c>
      <c r="F623" s="64">
        <f t="shared" si="42"/>
        <v>0</v>
      </c>
    </row>
    <row r="624" spans="1:6" s="7" customFormat="1" ht="18" customHeight="1" x14ac:dyDescent="0.25">
      <c r="A624" s="95"/>
      <c r="B624" s="67" t="s">
        <v>6</v>
      </c>
      <c r="C624" s="64">
        <v>1246.0999999999999</v>
      </c>
      <c r="D624" s="64">
        <v>1246.0999999999999</v>
      </c>
      <c r="E624" s="64">
        <v>0</v>
      </c>
      <c r="F624" s="64">
        <f t="shared" si="42"/>
        <v>0</v>
      </c>
    </row>
    <row r="625" spans="1:6" s="7" customFormat="1" ht="18" customHeight="1" x14ac:dyDescent="0.25">
      <c r="A625" s="95"/>
      <c r="B625" s="67" t="s">
        <v>9</v>
      </c>
      <c r="C625" s="64">
        <v>1774.7</v>
      </c>
      <c r="D625" s="64">
        <v>1774.7</v>
      </c>
      <c r="E625" s="64">
        <v>0</v>
      </c>
      <c r="F625" s="64">
        <f t="shared" si="42"/>
        <v>0</v>
      </c>
    </row>
    <row r="626" spans="1:6" s="7" customFormat="1" ht="18" customHeight="1" x14ac:dyDescent="0.25">
      <c r="A626" s="95"/>
      <c r="B626" s="67" t="s">
        <v>10</v>
      </c>
      <c r="C626" s="64">
        <v>2018.4</v>
      </c>
      <c r="D626" s="64">
        <v>2018.4</v>
      </c>
      <c r="E626" s="64">
        <v>0</v>
      </c>
      <c r="F626" s="64">
        <f t="shared" si="42"/>
        <v>0</v>
      </c>
    </row>
    <row r="627" spans="1:6" s="7" customFormat="1" ht="18" customHeight="1" x14ac:dyDescent="0.25">
      <c r="A627" s="95"/>
      <c r="B627" s="67" t="s">
        <v>15</v>
      </c>
      <c r="C627" s="64">
        <v>2212.4</v>
      </c>
      <c r="D627" s="64">
        <v>2212.4</v>
      </c>
      <c r="E627" s="64">
        <v>0</v>
      </c>
      <c r="F627" s="64">
        <f t="shared" si="42"/>
        <v>0</v>
      </c>
    </row>
    <row r="628" spans="1:6" s="7" customFormat="1" ht="18" customHeight="1" x14ac:dyDescent="0.25">
      <c r="A628" s="95"/>
      <c r="B628" s="67" t="s">
        <v>3</v>
      </c>
      <c r="C628" s="64">
        <v>2938.8</v>
      </c>
      <c r="D628" s="64">
        <v>2938.8</v>
      </c>
      <c r="E628" s="64">
        <v>0</v>
      </c>
      <c r="F628" s="64">
        <f t="shared" si="42"/>
        <v>0</v>
      </c>
    </row>
    <row r="629" spans="1:6" s="7" customFormat="1" ht="18" customHeight="1" x14ac:dyDescent="0.25">
      <c r="A629" s="95"/>
      <c r="B629" s="67" t="s">
        <v>16</v>
      </c>
      <c r="C629" s="64">
        <v>2335.6</v>
      </c>
      <c r="D629" s="64">
        <v>2335.6</v>
      </c>
      <c r="E629" s="64">
        <v>0</v>
      </c>
      <c r="F629" s="64">
        <f t="shared" si="42"/>
        <v>0</v>
      </c>
    </row>
    <row r="630" spans="1:6" s="7" customFormat="1" ht="18" customHeight="1" x14ac:dyDescent="0.25">
      <c r="A630" s="94"/>
      <c r="B630" s="67" t="s">
        <v>37</v>
      </c>
      <c r="C630" s="64">
        <v>1108</v>
      </c>
      <c r="D630" s="64">
        <v>1108</v>
      </c>
      <c r="E630" s="64">
        <v>0</v>
      </c>
      <c r="F630" s="64">
        <f t="shared" si="42"/>
        <v>0</v>
      </c>
    </row>
    <row r="631" spans="1:6" s="7" customFormat="1" ht="21.75" customHeight="1" x14ac:dyDescent="0.25">
      <c r="A631" s="90" t="s">
        <v>207</v>
      </c>
      <c r="B631" s="65" t="s">
        <v>67</v>
      </c>
      <c r="C631" s="66">
        <v>35421.9</v>
      </c>
      <c r="D631" s="66">
        <v>35421.9</v>
      </c>
      <c r="E631" s="66">
        <v>0</v>
      </c>
      <c r="F631" s="66">
        <f>E631/D631*100</f>
        <v>0</v>
      </c>
    </row>
    <row r="632" spans="1:6" s="7" customFormat="1" ht="18" customHeight="1" x14ac:dyDescent="0.25">
      <c r="A632" s="95"/>
      <c r="B632" s="67" t="s">
        <v>71</v>
      </c>
      <c r="C632" s="64">
        <v>11073.6</v>
      </c>
      <c r="D632" s="64">
        <v>0</v>
      </c>
      <c r="E632" s="64">
        <v>0</v>
      </c>
      <c r="F632" s="64">
        <v>0</v>
      </c>
    </row>
    <row r="633" spans="1:6" s="7" customFormat="1" ht="18" customHeight="1" x14ac:dyDescent="0.25">
      <c r="A633" s="95"/>
      <c r="B633" s="67" t="s">
        <v>123</v>
      </c>
      <c r="C633" s="64">
        <v>3118.8</v>
      </c>
      <c r="D633" s="64">
        <v>4441.1000000000004</v>
      </c>
      <c r="E633" s="64">
        <v>0</v>
      </c>
      <c r="F633" s="64">
        <v>0</v>
      </c>
    </row>
    <row r="634" spans="1:6" s="7" customFormat="1" ht="18" customHeight="1" x14ac:dyDescent="0.25">
      <c r="A634" s="95"/>
      <c r="B634" s="67" t="s">
        <v>124</v>
      </c>
      <c r="C634" s="64">
        <v>9276.9</v>
      </c>
      <c r="D634" s="64">
        <v>13722.8</v>
      </c>
      <c r="E634" s="64">
        <v>0</v>
      </c>
      <c r="F634" s="64">
        <v>0</v>
      </c>
    </row>
    <row r="635" spans="1:6" s="7" customFormat="1" ht="18" customHeight="1" x14ac:dyDescent="0.25">
      <c r="A635" s="95"/>
      <c r="B635" s="67" t="s">
        <v>125</v>
      </c>
      <c r="C635" s="64">
        <v>9972.7000000000007</v>
      </c>
      <c r="D635" s="64">
        <v>14534.1</v>
      </c>
      <c r="E635" s="64">
        <v>0</v>
      </c>
      <c r="F635" s="64">
        <v>0</v>
      </c>
    </row>
    <row r="636" spans="1:6" s="7" customFormat="1" ht="42.75" customHeight="1" x14ac:dyDescent="0.25">
      <c r="A636" s="94"/>
      <c r="B636" s="67" t="s">
        <v>208</v>
      </c>
      <c r="C636" s="64">
        <v>1979.9</v>
      </c>
      <c r="D636" s="64">
        <v>2723.9</v>
      </c>
      <c r="E636" s="64">
        <v>0</v>
      </c>
      <c r="F636" s="64">
        <v>0</v>
      </c>
    </row>
    <row r="637" spans="1:6" s="7" customFormat="1" ht="66.75" customHeight="1" x14ac:dyDescent="0.25">
      <c r="A637" s="114" t="s">
        <v>219</v>
      </c>
      <c r="B637" s="65" t="s">
        <v>67</v>
      </c>
      <c r="C637" s="66">
        <f>C638</f>
        <v>0</v>
      </c>
      <c r="D637" s="66">
        <f t="shared" ref="D637:E637" si="43">D638</f>
        <v>9776</v>
      </c>
      <c r="E637" s="66">
        <f t="shared" si="43"/>
        <v>0</v>
      </c>
      <c r="F637" s="9">
        <f>E637/D637*100</f>
        <v>0</v>
      </c>
    </row>
    <row r="638" spans="1:6" s="7" customFormat="1" ht="86.25" customHeight="1" x14ac:dyDescent="0.25">
      <c r="A638" s="115"/>
      <c r="B638" s="67" t="s">
        <v>17</v>
      </c>
      <c r="C638" s="64">
        <v>0</v>
      </c>
      <c r="D638" s="64">
        <v>9776</v>
      </c>
      <c r="E638" s="64">
        <v>0</v>
      </c>
      <c r="F638" s="64">
        <f>E638/D638*100</f>
        <v>0</v>
      </c>
    </row>
    <row r="639" spans="1:6" ht="25.5" customHeight="1" x14ac:dyDescent="0.25">
      <c r="A639" s="16"/>
      <c r="B639" s="17" t="s">
        <v>83</v>
      </c>
      <c r="C639" s="9">
        <v>11400840.800000001</v>
      </c>
      <c r="D639" s="9">
        <v>12320642.699999999</v>
      </c>
      <c r="E639" s="9">
        <v>4397857.5999999996</v>
      </c>
      <c r="F639" s="64">
        <f>E639/D639*100</f>
        <v>35.695033993640607</v>
      </c>
    </row>
  </sheetData>
  <autoFilter ref="B1:B638"/>
  <customSheetViews>
    <customSheetView guid="{6B308BB2-5E97-4BA4-B584-1687E47DC1B1}" scale="80" showAutoFilter="1">
      <pane xSplit="1" ySplit="5" topLeftCell="B420" activePane="bottomRight" state="frozen"/>
      <selection pane="bottomRight" activeCell="E412" sqref="E412"/>
      <pageMargins left="0.23622047244094491" right="0.23622047244094491" top="0.31496062992125984" bottom="0.35433070866141736" header="0.31496062992125984" footer="0.31496062992125984"/>
      <pageSetup paperSize="9" scale="80" orientation="portrait" r:id="rId1"/>
      <autoFilter ref="B1:B633"/>
    </customSheetView>
    <customSheetView guid="{F007715D-4B5E-423F-B097-6991D4CEC053}" showPageBreaks="1" showAutoFilter="1" topLeftCell="A682">
      <selection activeCell="G707" sqref="G707"/>
      <pageMargins left="0.24" right="0.24" top="0.33" bottom="0.36" header="0.31496062992125984" footer="0.31496062992125984"/>
      <pageSetup paperSize="9" scale="80" orientation="portrait" r:id="rId2"/>
      <autoFilter ref="B1:B708"/>
    </customSheetView>
    <customSheetView guid="{7BC324EE-07C8-4770-AD7C-AEB7E2A19937}" showPageBreaks="1" hiddenColumns="1" topLeftCell="A361">
      <selection activeCell="A346" sqref="A346:A347"/>
      <pageMargins left="0.23622047244094491" right="0.23622047244094491" top="0.26" bottom="0.24" header="0.31496062992125984" footer="0.31496062992125984"/>
      <pageSetup paperSize="9" scale="80" orientation="portrait" r:id="rId3"/>
    </customSheetView>
    <customSheetView guid="{EB55444F-364E-47B4-B323-0545A80FA19D}" hiddenRows="1" topLeftCell="A598">
      <selection activeCell="E611" sqref="E611"/>
      <pageMargins left="0.23622047244094491" right="0.23622047244094491" top="0.26" bottom="0.24" header="0.31496062992125984" footer="0.31496062992125984"/>
      <pageSetup paperSize="9" scale="80" orientation="portrait" r:id="rId4"/>
    </customSheetView>
    <customSheetView guid="{65B22993-E9DB-4616-A88D-3874017FF32A}" showPageBreaks="1">
      <pane xSplit="1" ySplit="5" topLeftCell="C206" activePane="bottomRight" state="frozen"/>
      <selection pane="bottomRight" activeCell="G279" sqref="G279"/>
      <pageMargins left="0.23622047244094491" right="0.23622047244094491" top="0.26" bottom="0.24" header="0.31496062992125984" footer="0.31496062992125984"/>
      <pageSetup paperSize="9" scale="80" orientation="portrait" r:id="rId5"/>
    </customSheetView>
    <customSheetView guid="{F4FF6A8E-02E5-4811-BC97-509F56906F1A}" showPageBreaks="1">
      <pane xSplit="1" ySplit="5" topLeftCell="B262" activePane="bottomRight" state="frozen"/>
      <selection pane="bottomRight" activeCell="C275" sqref="C275"/>
      <pageMargins left="0.24" right="0.24" top="0.33" bottom="0.36" header="0.31496062992125984" footer="0.31496062992125984"/>
      <pageSetup paperSize="0" scale="80" orientation="portrait" r:id="rId6"/>
    </customSheetView>
    <customSheetView guid="{F4D5261B-942E-48AE-8AD1-806AABB06D21}" showPageBreaks="1">
      <pane ySplit="5" topLeftCell="A90" activePane="bottomLeft" state="frozen"/>
      <selection pane="bottomLeft" activeCell="F119" sqref="F119"/>
      <pageMargins left="0.23622047244094491" right="0.23622047244094491" top="0.26" bottom="0.24" header="0.31496062992125984" footer="0.31496062992125984"/>
      <pageSetup paperSize="9" scale="80" orientation="portrait" r:id="rId7"/>
    </customSheetView>
    <customSheetView guid="{C74E844E-814D-4129-B3F6-CD1F71DCA4EC}" showPageBreaks="1" topLeftCell="A94">
      <selection activeCell="D112" sqref="D112"/>
      <pageMargins left="0.23622047244094491" right="0.23622047244094491" top="0.26" bottom="0.24" header="0.31496062992125984" footer="0.31496062992125984"/>
      <pageSetup paperSize="0" scale="80" orientation="portrait" r:id="rId8"/>
    </customSheetView>
    <customSheetView guid="{6864894A-CAC0-46C0-9EDA-81D440B33CA2}" showPageBreaks="1">
      <selection activeCell="J301" sqref="J301"/>
      <pageMargins left="0.23622047244094491" right="0.23622047244094491" top="0.26" bottom="0.24" header="0.31496062992125984" footer="0.31496062992125984"/>
      <pageSetup paperSize="0" scale="80" orientation="portrait" r:id="rId9"/>
    </customSheetView>
    <customSheetView guid="{641E2932-60E0-4E65-86CA-E6561F5453E2}" showPageBreaks="1" topLeftCell="A246">
      <selection activeCell="I272" sqref="I272"/>
      <pageMargins left="0.23622047244094491" right="0.23622047244094491" top="0.26" bottom="0.24" header="0.31496062992125984" footer="0.31496062992125984"/>
      <pageSetup paperSize="0" scale="80" orientation="portrait" r:id="rId10"/>
    </customSheetView>
    <customSheetView guid="{2E7039EA-07A4-4251-8243-4172EB5D1B54}" topLeftCell="A147">
      <selection activeCell="G153" sqref="G153"/>
      <pageMargins left="0.23622047244094491" right="0.23622047244094491" top="0.26" bottom="0.24" header="0.31496062992125984" footer="0.31496062992125984"/>
      <pageSetup paperSize="9" scale="80" orientation="portrait" r:id="rId11"/>
    </customSheetView>
    <customSheetView guid="{3BE919C3-C56E-4F57-A83D-715A2402E211}" showPageBreaks="1">
      <pane xSplit="1" ySplit="5" topLeftCell="B84" activePane="bottomRight" state="frozen"/>
      <selection pane="bottomRight" activeCell="F189" sqref="F189"/>
      <pageMargins left="0.23622047244094491" right="0.23622047244094491" top="0.26" bottom="0.24" header="0.31496062992125984" footer="0.31496062992125984"/>
      <pageSetup paperSize="9" scale="80" orientation="portrait" r:id="rId12"/>
    </customSheetView>
    <customSheetView guid="{1089140B-E957-4B3E-BF2D-58E6B5F9500A}" scale="120" showPageBreaks="1" topLeftCell="A301">
      <selection sqref="A1:XFD311"/>
      <pageMargins left="0.23622047244094491" right="0.23622047244094491" top="0.26" bottom="0.24" header="0.31496062992125984" footer="0.31496062992125984"/>
      <pageSetup paperSize="9" scale="80" orientation="portrait" r:id="rId13"/>
    </customSheetView>
    <customSheetView guid="{0A79DAF8-F5B0-4F72-9A49-22B44602187E}" scale="80" showPageBreaks="1" showAutoFilter="1">
      <pane xSplit="1" ySplit="5" topLeftCell="B466" activePane="bottomRight" state="frozen"/>
      <selection pane="bottomRight" activeCell="C475" sqref="C475"/>
      <pageMargins left="0.24" right="0.24" top="0.33" bottom="0.36" header="0.31496062992125984" footer="0.31496062992125984"/>
      <pageSetup paperSize="9" scale="80" orientation="portrait" r:id="rId14"/>
      <autoFilter ref="B1:B603"/>
    </customSheetView>
    <customSheetView guid="{F5C67306-CF43-4AE3-8BC7-F2213528D85B}">
      <pane xSplit="1" ySplit="5" topLeftCell="B78" activePane="bottomRight" state="frozen"/>
      <selection pane="bottomRight" activeCell="E91" sqref="E91"/>
      <pageMargins left="0.24" right="0.24" top="0.33" bottom="0.36" header="0.31496062992125984" footer="0.31496062992125984"/>
      <pageSetup paperSize="9" scale="80" orientation="portrait" r:id="rId15"/>
    </customSheetView>
    <customSheetView guid="{5BB113FE-6DD0-49CC-9392-D4FE473FE839}" showPageBreaks="1" hiddenRows="1" topLeftCell="A706">
      <selection activeCell="G717" sqref="G717"/>
      <pageMargins left="0.23622047244094491" right="0.23622047244094491" top="0.26" bottom="0.24" header="0.31496062992125984" footer="0.31496062992125984"/>
      <pageSetup paperSize="9" scale="80" orientation="portrait" r:id="rId16"/>
    </customSheetView>
    <customSheetView guid="{C041FF63-0D8D-43C4-9D40-2C03877A864D}" scale="80" hiddenRows="1">
      <pane xSplit="1" ySplit="5" topLeftCell="B717" activePane="bottomRight" state="frozen"/>
      <selection pane="bottomRight" activeCell="E749" sqref="E749"/>
      <pageMargins left="0.66" right="0.23622047244094491" top="0.26" bottom="0.24" header="0.31496062992125984" footer="0.31496062992125984"/>
      <pageSetup paperSize="9" scale="80" orientation="portrait" r:id="rId17"/>
    </customSheetView>
    <customSheetView guid="{245C80F8-456A-4769-BC79-4B20EC553C0C}" scale="90" hiddenRows="1">
      <pane xSplit="1" ySplit="5" topLeftCell="B682" activePane="bottomRight" state="frozen"/>
      <selection pane="bottomRight" activeCell="E703" sqref="E703"/>
      <pageMargins left="0.66" right="0.23622047244094491" top="0.26" bottom="0.24" header="0.31496062992125984" footer="0.31496062992125984"/>
      <pageSetup paperSize="9" scale="80" orientation="portrait" r:id="rId18"/>
    </customSheetView>
    <customSheetView guid="{01D82CCE-C892-44F2-8DBB-FC2B7072371A}" showAutoFilter="1">
      <pane xSplit="2" ySplit="5" topLeftCell="C608" activePane="bottomRight" state="frozen"/>
      <selection pane="bottomRight" activeCell="C615" sqref="C615"/>
      <pageMargins left="0.24" right="0.24" top="0.33" bottom="0.36" header="0.31496062992125984" footer="0.31496062992125984"/>
      <pageSetup paperSize="9" scale="80" orientation="portrait" r:id="rId19"/>
      <autoFilter ref="B1:B643"/>
    </customSheetView>
    <customSheetView guid="{A98CE7EF-1820-4D9A-BC5A-94B2A5B65657}" showAutoFilter="1" topLeftCell="A615">
      <selection activeCell="D615" sqref="D615"/>
      <pageMargins left="0.24" right="0.24" top="0.33" bottom="0.36" header="0.31496062992125984" footer="0.31496062992125984"/>
      <pageSetup paperSize="9" scale="80" orientation="portrait" r:id="rId20"/>
      <autoFilter ref="B1:B663"/>
    </customSheetView>
    <customSheetView guid="{49825CD6-2A8B-43B2-A73E-9C6F80932170}" scale="90" showPageBreaks="1" topLeftCell="A415">
      <selection activeCell="H432" sqref="H432"/>
      <pageMargins left="0.23622047244094491" right="0.23622047244094491" top="0.26" bottom="0.24" header="0.31496062992125984" footer="0.31496062992125984"/>
      <pageSetup paperSize="9" scale="80" orientation="portrait" r:id="rId21"/>
    </customSheetView>
    <customSheetView guid="{BB359E96-C16A-4C8C-A79E-3B38F723FEE0}" scale="80" showAutoFilter="1">
      <pane xSplit="1" ySplit="5" topLeftCell="B396" activePane="bottomRight" state="frozen"/>
      <selection pane="bottomRight" activeCell="J410" sqref="J410"/>
      <pageMargins left="0.23622047244094491" right="0.23622047244094491" top="0.31496062992125984" bottom="0.35433070866141736" header="0.31496062992125984" footer="0.31496062992125984"/>
      <pageSetup paperSize="9" scale="80" orientation="portrait" r:id="rId22"/>
      <autoFilter ref="B1:B633"/>
    </customSheetView>
    <customSheetView guid="{8C3BA119-A707-42F8-BE65-CDF587C721A8}" showPageBreaks="1" topLeftCell="A312">
      <selection activeCell="J315" sqref="J315"/>
      <pageMargins left="0.23622047244094491" right="0.23622047244094491" top="0.26" bottom="0.24" header="0.31496062992125984" footer="0.31496062992125984"/>
      <pageSetup paperSize="9" scale="80" orientation="portrait" r:id="rId23"/>
    </customSheetView>
    <customSheetView guid="{334BF45F-0DEC-4F7A-9C29-1AABCA939E6B}" showPageBreaks="1" showAutoFilter="1" topLeftCell="A5">
      <selection activeCell="E20" sqref="E20"/>
      <pageMargins left="0.24" right="0.24" top="0.33" bottom="0.36" header="0.31496062992125984" footer="0.31496062992125984"/>
      <pageSetup paperSize="9" scale="80" orientation="portrait" r:id="rId24"/>
      <autoFilter ref="B1:B633"/>
    </customSheetView>
    <customSheetView guid="{F9E23B80-6445-4854-989E-691C4E7FA631}" showPageBreaks="1" topLeftCell="A200">
      <selection activeCell="B220" sqref="B220"/>
      <pageMargins left="0.24" right="0.24" top="0.33" bottom="0.36" header="0.31496062992125984" footer="0.31496062992125984"/>
      <pageSetup paperSize="9" scale="80" orientation="portrait" r:id="rId25"/>
    </customSheetView>
  </customSheetViews>
  <mergeCells count="58">
    <mergeCell ref="A637:A638"/>
    <mergeCell ref="A597:A598"/>
    <mergeCell ref="A599:A600"/>
    <mergeCell ref="A601:A630"/>
    <mergeCell ref="A631:A636"/>
    <mergeCell ref="A506:A508"/>
    <mergeCell ref="A509:A514"/>
    <mergeCell ref="A515:A582"/>
    <mergeCell ref="A583:A594"/>
    <mergeCell ref="A595:A596"/>
    <mergeCell ref="A449:A453"/>
    <mergeCell ref="A419:A448"/>
    <mergeCell ref="A341:A351"/>
    <mergeCell ref="A352:A355"/>
    <mergeCell ref="A356:A363"/>
    <mergeCell ref="A416:A418"/>
    <mergeCell ref="A402:A415"/>
    <mergeCell ref="A399:A401"/>
    <mergeCell ref="A364:A368"/>
    <mergeCell ref="A371:A398"/>
    <mergeCell ref="A369:A370"/>
    <mergeCell ref="A457:A458"/>
    <mergeCell ref="A459:A501"/>
    <mergeCell ref="A502:A503"/>
    <mergeCell ref="A504:A505"/>
    <mergeCell ref="A454:A456"/>
    <mergeCell ref="A196:A225"/>
    <mergeCell ref="A234:A279"/>
    <mergeCell ref="A280:A301"/>
    <mergeCell ref="A226:A233"/>
    <mergeCell ref="A1:B1"/>
    <mergeCell ref="A3:E3"/>
    <mergeCell ref="A2:F2"/>
    <mergeCell ref="A93:A101"/>
    <mergeCell ref="A89:A92"/>
    <mergeCell ref="A47:A48"/>
    <mergeCell ref="A49:A74"/>
    <mergeCell ref="A6:A10"/>
    <mergeCell ref="A16:A24"/>
    <mergeCell ref="A25:A27"/>
    <mergeCell ref="A28:A30"/>
    <mergeCell ref="A11:A13"/>
    <mergeCell ref="A322:A323"/>
    <mergeCell ref="A324:A332"/>
    <mergeCell ref="A333:A338"/>
    <mergeCell ref="A339:A340"/>
    <mergeCell ref="A14:A15"/>
    <mergeCell ref="A75:A77"/>
    <mergeCell ref="A32:A33"/>
    <mergeCell ref="A34:A45"/>
    <mergeCell ref="A302:A321"/>
    <mergeCell ref="A165:A166"/>
    <mergeCell ref="A183:A195"/>
    <mergeCell ref="A78:A85"/>
    <mergeCell ref="A167:A182"/>
    <mergeCell ref="A162:A164"/>
    <mergeCell ref="A132:A161"/>
    <mergeCell ref="A102:A131"/>
  </mergeCells>
  <pageMargins left="0.24" right="0.24" top="0.33" bottom="0.36" header="0.31496062992125984" footer="0.31496062992125984"/>
  <pageSetup paperSize="9" scale="80" orientation="portrait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</dc:creator>
  <cp:lastModifiedBy>Доценко Н. А.</cp:lastModifiedBy>
  <cp:lastPrinted>2020-07-16T07:55:19Z</cp:lastPrinted>
  <dcterms:created xsi:type="dcterms:W3CDTF">2017-05-31T07:52:48Z</dcterms:created>
  <dcterms:modified xsi:type="dcterms:W3CDTF">2020-07-16T08:00:29Z</dcterms:modified>
</cp:coreProperties>
</file>